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0" windowWidth="5775" windowHeight="5985" tabRatio="505" activeTab="0"/>
  </bookViews>
  <sheets>
    <sheet name="จัดสรร" sheetId="1" r:id="rId1"/>
    <sheet name="หน้า 2" sheetId="2" r:id="rId2"/>
  </sheets>
  <definedNames/>
  <calcPr fullCalcOnLoad="1"/>
</workbook>
</file>

<file path=xl/sharedStrings.xml><?xml version="1.0" encoding="utf-8"?>
<sst xmlns="http://schemas.openxmlformats.org/spreadsheetml/2006/main" count="126" uniqueCount="71">
  <si>
    <t>การจัดสรรเงินกองทุนประกันสังคม</t>
  </si>
  <si>
    <t xml:space="preserve"> MAIN CONTRACTOR โรงพยาบาลพระนครศรีอยุธยา</t>
  </si>
  <si>
    <t>รายรับ</t>
  </si>
  <si>
    <t>บาท</t>
  </si>
  <si>
    <t>รายจ่าย</t>
  </si>
  <si>
    <t>จ่ายผู้ประกันตนถอนเงินคืน</t>
  </si>
  <si>
    <t>ผู้ป่วยนอก</t>
  </si>
  <si>
    <t>ผู้ป่วยใน</t>
  </si>
  <si>
    <t>รวม</t>
  </si>
  <si>
    <t>สถานบริการสาธารณสุข</t>
  </si>
  <si>
    <t xml:space="preserve"> ครั้ง</t>
  </si>
  <si>
    <t xml:space="preserve">      หน่วย</t>
  </si>
  <si>
    <t>ครั้ง</t>
  </si>
  <si>
    <t xml:space="preserve">               รวม</t>
  </si>
  <si>
    <t>โรงพยาบาลพระนครศรีอยุธยา</t>
  </si>
  <si>
    <t>โรงพยาบาลเสนา</t>
  </si>
  <si>
    <t>โรงพยาบาลบางปะอิน</t>
  </si>
  <si>
    <t>โรงพยาบาลผักไห่</t>
  </si>
  <si>
    <t>โรงพยาบาลท่าเรือ</t>
  </si>
  <si>
    <t>โรงพยาบาลลาดบัวหลวง</t>
  </si>
  <si>
    <t>โรงพยาบาลบางไทร</t>
  </si>
  <si>
    <t>โรงพยาบาลภาชี</t>
  </si>
  <si>
    <t>โรงพยาบาลวังน้อย</t>
  </si>
  <si>
    <t>โรงพยาบาลบางบาล</t>
  </si>
  <si>
    <t>โรงพยาบาลมหาราช</t>
  </si>
  <si>
    <t>โรงพยาบาลบางปะหัน</t>
  </si>
  <si>
    <t>โรงพยาบาลอุทัย</t>
  </si>
  <si>
    <t>โรงพยาบาลบางซ้าย</t>
  </si>
  <si>
    <t>โรงพยาบาลบ้านแพรก</t>
  </si>
  <si>
    <t>สถานบริการ</t>
  </si>
  <si>
    <t>วัน</t>
  </si>
  <si>
    <t>โรงพยาบาลสังฆราช</t>
  </si>
  <si>
    <t>%</t>
  </si>
  <si>
    <t>จ่ายให้สถานีอนามัย</t>
  </si>
  <si>
    <t>ศูนย์แพทย์ชุมชน วัดอิน</t>
  </si>
  <si>
    <t>ศูนย์แพทย์ชุมชน วัดตึก</t>
  </si>
  <si>
    <t>ศูนย์แพทย์ชุมชน ป้อมเพชร</t>
  </si>
  <si>
    <t>ศูนย์แพทย์ชุมชน  ป้อมเพชร</t>
  </si>
  <si>
    <t>เงินเหมาจ่ายที่ได้รับ(ค่าบริการฯ)</t>
  </si>
  <si>
    <t xml:space="preserve">จ่ายให้ Supracontractor </t>
  </si>
  <si>
    <t xml:space="preserve"> จ่ายให้ รพ.ต่างจังหวัด</t>
  </si>
  <si>
    <t>หักค่าบริหารจัดการ (5%)</t>
  </si>
  <si>
    <t>ค่าบริการผู้ป่วยใน  (45%)</t>
  </si>
  <si>
    <t>จำนวนเงินจัดสรร
ผู้ป่วยนอก</t>
  </si>
  <si>
    <t xml:space="preserve">  วัน</t>
  </si>
  <si>
    <t>Adjrw</t>
  </si>
  <si>
    <t>จำนวนเงินจัดสรร
ผู้ป่วยใน</t>
  </si>
  <si>
    <t>รวมยอดเงินจัดสรร</t>
  </si>
  <si>
    <t>สัดส่วนการคืนทุน</t>
  </si>
  <si>
    <t>รวมค่าใช้จ่าย</t>
  </si>
  <si>
    <t>ค่าใช้จ่าย</t>
  </si>
  <si>
    <t>จ่ายให้คลินิกเอกชนที่เป็นเครือข่าย</t>
  </si>
  <si>
    <t>คงเหลือ</t>
  </si>
  <si>
    <t>ค่าบริการผู้ป่วยนอก (55%)</t>
  </si>
  <si>
    <t>สำนักงานสาธารณสุขจังหวัด</t>
  </si>
  <si>
    <t xml:space="preserve">   -ส่วนของโรงพยาบาล (3.25%)</t>
  </si>
  <si>
    <t xml:space="preserve">   -ส่วนของสสจ.อยุธยา (1.75%)</t>
  </si>
  <si>
    <t>(บาท)</t>
  </si>
  <si>
    <t>ศูนย์เวชปฏิบัติครอบครัว</t>
  </si>
  <si>
    <t>สัดส่วนการ
คืนทุนรวม</t>
  </si>
  <si>
    <t>จำนวนเงิน</t>
  </si>
  <si>
    <t>ที่ได้รับจัดสรร</t>
  </si>
  <si>
    <t>สัดส่วน</t>
  </si>
  <si>
    <t>OPD</t>
  </si>
  <si>
    <t>IPD</t>
  </si>
  <si>
    <t>จัดสรรรวม</t>
  </si>
  <si>
    <t>งวดที่ 1/2561   เดือน  ตุลาคม - ธันวาคม 2560</t>
  </si>
  <si>
    <t>สถิติการใช้บริการประกันสังคมเครือข่ายโรงพยาบาลพระนครศรีอยุธยา ระหว่างวันที่ ตุลาคม - ธันวาคม 2560</t>
  </si>
  <si>
    <t>ดอกเบี้ยเงินฝาก ธ.ค.60</t>
  </si>
  <si>
    <t>ค่าธรรมเนียมธนาคาร ต.ค.-ธ.ค.60</t>
  </si>
  <si>
    <t>รวมยอด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</si>
</sst>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General_)"/>
    <numFmt numFmtId="204" formatCode="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_-* #,##0.0_-;\-* #,##0.0_-;_-* &quot;-&quot;??_-;_-@_-"/>
    <numFmt numFmtId="213" formatCode="_-* #,##0_-;\-* #,##0_-;_-* &quot;-&quot;??_-;_-@_-"/>
    <numFmt numFmtId="214" formatCode="0.0000000000"/>
    <numFmt numFmtId="215" formatCode="0.000000000"/>
    <numFmt numFmtId="216" formatCode="_-* #,##0.000_-;\-* #,##0.000_-;_-* &quot;-&quot;??_-;_-@_-"/>
    <numFmt numFmtId="217" formatCode="#,##0.000"/>
    <numFmt numFmtId="218" formatCode="_-* #,##0.0000_-;\-* #,##0.0000_-;_-* &quot;-&quot;??_-;_-@_-"/>
    <numFmt numFmtId="219" formatCode="_-* #,##0.00000_-;\-* #,##0.00000_-;_-* &quot;-&quot;??_-;_-@_-"/>
    <numFmt numFmtId="220" formatCode="#,##0.0000"/>
    <numFmt numFmtId="221" formatCode="#,##0.00000"/>
    <numFmt numFmtId="222" formatCode="#,##0.000000"/>
    <numFmt numFmtId="223" formatCode="_-* #,##0.0000_-;\-* #,##0.0000_-;_-* &quot;-&quot;????_-;_-@_-"/>
    <numFmt numFmtId="224" formatCode="#,##0.000;\-#,##0.000"/>
    <numFmt numFmtId="225" formatCode="#,##0.0000;\-#,##0.0000"/>
    <numFmt numFmtId="226" formatCode="#,##0.0;\-#,##0.0"/>
  </numFmts>
  <fonts count="6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b/>
      <u val="single"/>
      <sz val="14"/>
      <name val="Cordia New"/>
      <family val="2"/>
    </font>
    <font>
      <b/>
      <sz val="20"/>
      <name val="AngsanaUPC"/>
      <family val="1"/>
    </font>
    <font>
      <sz val="13"/>
      <name val="AngsanaUPC"/>
      <family val="1"/>
    </font>
    <font>
      <sz val="14"/>
      <name val="AngsanaUPC"/>
      <family val="1"/>
    </font>
    <font>
      <sz val="10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6"/>
      <name val="AngsanaUPC"/>
      <family val="1"/>
    </font>
    <font>
      <sz val="15"/>
      <name val="AngsanaUPC"/>
      <family val="1"/>
    </font>
    <font>
      <b/>
      <sz val="16"/>
      <name val="AngsanaUPC"/>
      <family val="1"/>
    </font>
    <font>
      <b/>
      <sz val="9"/>
      <color indexed="9"/>
      <name val="AngsanaUPC"/>
      <family val="1"/>
    </font>
    <font>
      <sz val="10"/>
      <color indexed="9"/>
      <name val="AngsanaUPC"/>
      <family val="1"/>
    </font>
    <font>
      <sz val="13"/>
      <color indexed="9"/>
      <name val="AngsanaUPC"/>
      <family val="1"/>
    </font>
    <font>
      <sz val="14"/>
      <color indexed="9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b/>
      <sz val="13"/>
      <name val="Cordia New"/>
      <family val="2"/>
    </font>
    <font>
      <b/>
      <sz val="11"/>
      <name val="AngsanaUPC"/>
      <family val="1"/>
    </font>
    <font>
      <b/>
      <sz val="18"/>
      <name val="AngsanaUPC"/>
      <family val="1"/>
    </font>
    <font>
      <b/>
      <sz val="16"/>
      <name val="CordiaUPC"/>
      <family val="2"/>
    </font>
    <font>
      <sz val="18"/>
      <name val="AngsanaUPC"/>
      <family val="1"/>
    </font>
    <font>
      <sz val="16"/>
      <name val="CordiaUPC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2" applyNumberFormat="0" applyAlignment="0" applyProtection="0"/>
    <xf numFmtId="0" fontId="55" fillId="0" borderId="3" applyNumberFormat="0" applyFill="0" applyAlignment="0" applyProtection="0"/>
    <xf numFmtId="0" fontId="56" fillId="21" borderId="0" applyNumberFormat="0" applyBorder="0" applyAlignment="0" applyProtection="0"/>
    <xf numFmtId="0" fontId="57" fillId="22" borderId="1" applyNumberFormat="0" applyAlignment="0" applyProtection="0"/>
    <xf numFmtId="0" fontId="58" fillId="23" borderId="0" applyNumberFormat="0" applyBorder="0" applyAlignment="0" applyProtection="0"/>
    <xf numFmtId="0" fontId="59" fillId="0" borderId="4" applyNumberFormat="0" applyFill="0" applyAlignment="0" applyProtection="0"/>
    <xf numFmtId="0" fontId="60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61" fillId="19" borderId="5" applyNumberFormat="0" applyAlignment="0" applyProtection="0"/>
    <xf numFmtId="0" fontId="0" fillId="31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3" fontId="0" fillId="0" borderId="1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3" fontId="0" fillId="0" borderId="11" xfId="0" applyNumberFormat="1" applyFont="1" applyBorder="1" applyAlignment="1" applyProtection="1">
      <alignment vertical="center"/>
      <protection/>
    </xf>
    <xf numFmtId="4" fontId="0" fillId="0" borderId="0" xfId="0" applyNumberFormat="1" applyAlignment="1">
      <alignment horizontal="right"/>
    </xf>
    <xf numFmtId="3" fontId="0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39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211" fontId="1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vertical="center"/>
    </xf>
    <xf numFmtId="39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39" fontId="7" fillId="0" borderId="12" xfId="0" applyNumberFormat="1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3" fontId="7" fillId="32" borderId="18" xfId="0" applyNumberFormat="1" applyFont="1" applyFill="1" applyBorder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vertical="center"/>
      <protection/>
    </xf>
    <xf numFmtId="3" fontId="19" fillId="33" borderId="19" xfId="0" applyNumberFormat="1" applyFont="1" applyFill="1" applyBorder="1" applyAlignment="1" applyProtection="1">
      <alignment vertical="center"/>
      <protection/>
    </xf>
    <xf numFmtId="4" fontId="19" fillId="33" borderId="12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3" fontId="13" fillId="0" borderId="0" xfId="0" applyNumberFormat="1" applyFont="1" applyFill="1" applyBorder="1" applyAlignment="1" applyProtection="1">
      <alignment vertical="center"/>
      <protection/>
    </xf>
    <xf numFmtId="39" fontId="13" fillId="0" borderId="0" xfId="0" applyNumberFormat="1" applyFont="1" applyFill="1" applyBorder="1" applyAlignment="1" applyProtection="1">
      <alignment vertical="center"/>
      <protection/>
    </xf>
    <xf numFmtId="204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20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" fontId="16" fillId="0" borderId="0" xfId="0" applyNumberFormat="1" applyFont="1" applyFill="1" applyBorder="1" applyAlignment="1">
      <alignment/>
    </xf>
    <xf numFmtId="3" fontId="7" fillId="0" borderId="12" xfId="0" applyNumberFormat="1" applyFont="1" applyBorder="1" applyAlignment="1" applyProtection="1">
      <alignment horizontal="center" vertical="center"/>
      <protection/>
    </xf>
    <xf numFmtId="3" fontId="7" fillId="0" borderId="2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3" fontId="7" fillId="0" borderId="19" xfId="0" applyNumberFormat="1" applyFont="1" applyBorder="1" applyAlignment="1" applyProtection="1">
      <alignment horizontal="center" vertical="center"/>
      <protection/>
    </xf>
    <xf numFmtId="211" fontId="6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220" fontId="7" fillId="0" borderId="10" xfId="0" applyNumberFormat="1" applyFont="1" applyBorder="1" applyAlignment="1" applyProtection="1">
      <alignment vertical="center"/>
      <protection/>
    </xf>
    <xf numFmtId="220" fontId="7" fillId="0" borderId="17" xfId="0" applyNumberFormat="1" applyFont="1" applyBorder="1" applyAlignment="1" applyProtection="1">
      <alignment vertical="center"/>
      <protection/>
    </xf>
    <xf numFmtId="220" fontId="19" fillId="33" borderId="19" xfId="0" applyNumberFormat="1" applyFont="1" applyFill="1" applyBorder="1" applyAlignment="1" applyProtection="1">
      <alignment vertical="center"/>
      <protection/>
    </xf>
    <xf numFmtId="204" fontId="0" fillId="0" borderId="1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" fontId="21" fillId="0" borderId="12" xfId="0" applyNumberFormat="1" applyFont="1" applyFill="1" applyBorder="1" applyAlignment="1">
      <alignment horizontal="center"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18" fillId="4" borderId="12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Continuous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4" fontId="19" fillId="33" borderId="19" xfId="0" applyNumberFormat="1" applyFont="1" applyFill="1" applyBorder="1" applyAlignment="1" applyProtection="1">
      <alignment vertical="center"/>
      <protection/>
    </xf>
    <xf numFmtId="204" fontId="0" fillId="0" borderId="12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33" borderId="23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" fontId="7" fillId="0" borderId="12" xfId="0" applyNumberFormat="1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1" fontId="12" fillId="0" borderId="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220" fontId="7" fillId="0" borderId="1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4" fillId="0" borderId="24" xfId="0" applyNumberFormat="1" applyFont="1" applyBorder="1" applyAlignment="1" applyProtection="1">
      <alignment horizontal="center"/>
      <protection/>
    </xf>
    <xf numFmtId="4" fontId="24" fillId="33" borderId="25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left"/>
    </xf>
    <xf numFmtId="3" fontId="28" fillId="36" borderId="26" xfId="0" applyNumberFormat="1" applyFont="1" applyFill="1" applyBorder="1" applyAlignment="1">
      <alignment horizontal="center"/>
    </xf>
    <xf numFmtId="4" fontId="28" fillId="36" borderId="27" xfId="0" applyNumberFormat="1" applyFont="1" applyFill="1" applyBorder="1" applyAlignment="1">
      <alignment horizontal="center"/>
    </xf>
    <xf numFmtId="4" fontId="28" fillId="36" borderId="28" xfId="0" applyNumberFormat="1" applyFont="1" applyFill="1" applyBorder="1" applyAlignment="1">
      <alignment horizontal="center"/>
    </xf>
    <xf numFmtId="4" fontId="28" fillId="36" borderId="29" xfId="0" applyNumberFormat="1" applyFont="1" applyFill="1" applyBorder="1" applyAlignment="1">
      <alignment horizontal="center" vertical="center"/>
    </xf>
    <xf numFmtId="3" fontId="28" fillId="36" borderId="30" xfId="0" applyNumberFormat="1" applyFont="1" applyFill="1" applyBorder="1" applyAlignment="1">
      <alignment horizontal="center"/>
    </xf>
    <xf numFmtId="3" fontId="28" fillId="36" borderId="31" xfId="0" applyNumberFormat="1" applyFont="1" applyFill="1" applyBorder="1" applyAlignment="1">
      <alignment horizontal="center"/>
    </xf>
    <xf numFmtId="4" fontId="28" fillId="36" borderId="19" xfId="0" applyNumberFormat="1" applyFont="1" applyFill="1" applyBorder="1" applyAlignment="1">
      <alignment horizontal="center"/>
    </xf>
    <xf numFmtId="4" fontId="28" fillId="36" borderId="23" xfId="0" applyNumberFormat="1" applyFont="1" applyFill="1" applyBorder="1" applyAlignment="1">
      <alignment horizontal="center"/>
    </xf>
    <xf numFmtId="4" fontId="28" fillId="36" borderId="32" xfId="0" applyNumberFormat="1" applyFont="1" applyFill="1" applyBorder="1" applyAlignment="1">
      <alignment horizontal="center"/>
    </xf>
    <xf numFmtId="3" fontId="28" fillId="36" borderId="33" xfId="0" applyNumberFormat="1" applyFont="1" applyFill="1" applyBorder="1" applyAlignment="1">
      <alignment horizontal="center"/>
    </xf>
    <xf numFmtId="3" fontId="28" fillId="36" borderId="12" xfId="0" applyNumberFormat="1" applyFont="1" applyFill="1" applyBorder="1" applyAlignment="1">
      <alignment horizontal="center"/>
    </xf>
    <xf numFmtId="4" fontId="28" fillId="36" borderId="20" xfId="0" applyNumberFormat="1" applyFont="1" applyFill="1" applyBorder="1" applyAlignment="1">
      <alignment horizontal="center" vertical="center"/>
    </xf>
    <xf numFmtId="3" fontId="30" fillId="0" borderId="34" xfId="0" applyNumberFormat="1" applyFont="1" applyFill="1" applyBorder="1" applyAlignment="1">
      <alignment horizontal="center"/>
    </xf>
    <xf numFmtId="3" fontId="26" fillId="0" borderId="33" xfId="0" applyNumberFormat="1" applyFont="1" applyBorder="1" applyAlignment="1" applyProtection="1">
      <alignment horizontal="center"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4" fontId="26" fillId="0" borderId="35" xfId="0" applyNumberFormat="1" applyFont="1" applyBorder="1" applyAlignment="1" applyProtection="1">
      <alignment horizontal="center" vertical="center"/>
      <protection/>
    </xf>
    <xf numFmtId="3" fontId="26" fillId="0" borderId="31" xfId="0" applyNumberFormat="1" applyFont="1" applyBorder="1" applyAlignment="1" applyProtection="1">
      <alignment horizontal="center" vertical="center"/>
      <protection/>
    </xf>
    <xf numFmtId="3" fontId="26" fillId="0" borderId="10" xfId="0" applyNumberFormat="1" applyFont="1" applyBorder="1" applyAlignment="1" applyProtection="1">
      <alignment horizontal="center" vertical="center"/>
      <protection/>
    </xf>
    <xf numFmtId="3" fontId="26" fillId="0" borderId="10" xfId="0" applyNumberFormat="1" applyFont="1" applyBorder="1" applyAlignment="1" applyProtection="1">
      <alignment vertical="center"/>
      <protection/>
    </xf>
    <xf numFmtId="4" fontId="26" fillId="0" borderId="31" xfId="0" applyNumberFormat="1" applyFont="1" applyBorder="1" applyAlignment="1" applyProtection="1">
      <alignment vertical="center"/>
      <protection/>
    </xf>
    <xf numFmtId="39" fontId="26" fillId="0" borderId="12" xfId="0" applyNumberFormat="1" applyFont="1" applyBorder="1" applyAlignment="1" applyProtection="1">
      <alignment vertical="center"/>
      <protection/>
    </xf>
    <xf numFmtId="204" fontId="26" fillId="0" borderId="36" xfId="0" applyNumberFormat="1" applyFont="1" applyBorder="1" applyAlignment="1">
      <alignment horizontal="center"/>
    </xf>
    <xf numFmtId="3" fontId="26" fillId="0" borderId="31" xfId="0" applyNumberFormat="1" applyFont="1" applyFill="1" applyBorder="1" applyAlignment="1" applyProtection="1">
      <alignment horizontal="center" vertical="center"/>
      <protection/>
    </xf>
    <xf numFmtId="3" fontId="26" fillId="0" borderId="10" xfId="0" applyNumberFormat="1" applyFont="1" applyFill="1" applyBorder="1" applyAlignment="1" applyProtection="1">
      <alignment horizontal="center" vertical="center"/>
      <protection/>
    </xf>
    <xf numFmtId="3" fontId="26" fillId="0" borderId="10" xfId="0" applyNumberFormat="1" applyFont="1" applyFill="1" applyBorder="1" applyAlignment="1" applyProtection="1">
      <alignment vertical="center"/>
      <protection/>
    </xf>
    <xf numFmtId="3" fontId="26" fillId="0" borderId="12" xfId="0" applyNumberFormat="1" applyFont="1" applyBorder="1" applyAlignment="1" applyProtection="1">
      <alignment horizontal="center" vertical="center"/>
      <protection/>
    </xf>
    <xf numFmtId="3" fontId="26" fillId="0" borderId="37" xfId="0" applyNumberFormat="1" applyFont="1" applyBorder="1" applyAlignment="1" applyProtection="1">
      <alignment horizontal="center" vertical="center"/>
      <protection/>
    </xf>
    <xf numFmtId="3" fontId="26" fillId="0" borderId="11" xfId="0" applyNumberFormat="1" applyFont="1" applyBorder="1" applyAlignment="1" applyProtection="1">
      <alignment horizontal="center" vertical="center"/>
      <protection/>
    </xf>
    <xf numFmtId="3" fontId="26" fillId="0" borderId="17" xfId="0" applyNumberFormat="1" applyFont="1" applyBorder="1" applyAlignment="1" applyProtection="1">
      <alignment vertical="center"/>
      <protection/>
    </xf>
    <xf numFmtId="3" fontId="26" fillId="32" borderId="38" xfId="0" applyNumberFormat="1" applyFont="1" applyFill="1" applyBorder="1" applyAlignment="1" applyProtection="1">
      <alignment vertical="center"/>
      <protection/>
    </xf>
    <xf numFmtId="3" fontId="26" fillId="32" borderId="18" xfId="0" applyNumberFormat="1" applyFont="1" applyFill="1" applyBorder="1" applyAlignment="1" applyProtection="1">
      <alignment vertical="center"/>
      <protection/>
    </xf>
    <xf numFmtId="3" fontId="26" fillId="32" borderId="39" xfId="0" applyNumberFormat="1" applyFont="1" applyFill="1" applyBorder="1" applyAlignment="1" applyProtection="1">
      <alignment horizontal="center" vertical="center"/>
      <protection/>
    </xf>
    <xf numFmtId="3" fontId="26" fillId="32" borderId="40" xfId="0" applyNumberFormat="1" applyFont="1" applyFill="1" applyBorder="1" applyAlignment="1" applyProtection="1">
      <alignment vertical="center"/>
      <protection/>
    </xf>
    <xf numFmtId="3" fontId="26" fillId="32" borderId="0" xfId="0" applyNumberFormat="1" applyFont="1" applyFill="1" applyBorder="1" applyAlignment="1" applyProtection="1">
      <alignment vertical="center"/>
      <protection/>
    </xf>
    <xf numFmtId="3" fontId="26" fillId="32" borderId="41" xfId="0" applyNumberFormat="1" applyFont="1" applyFill="1" applyBorder="1" applyAlignment="1" applyProtection="1">
      <alignment horizontal="center" vertical="center"/>
      <protection/>
    </xf>
    <xf numFmtId="4" fontId="24" fillId="0" borderId="25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center"/>
    </xf>
    <xf numFmtId="3" fontId="24" fillId="0" borderId="43" xfId="0" applyNumberFormat="1" applyFont="1" applyFill="1" applyBorder="1" applyAlignment="1">
      <alignment horizontal="center"/>
    </xf>
    <xf numFmtId="3" fontId="24" fillId="0" borderId="25" xfId="0" applyNumberFormat="1" applyFont="1" applyFill="1" applyBorder="1" applyAlignment="1">
      <alignment horizontal="center"/>
    </xf>
    <xf numFmtId="4" fontId="24" fillId="0" borderId="43" xfId="0" applyNumberFormat="1" applyFont="1" applyFill="1" applyBorder="1" applyAlignment="1">
      <alignment horizontal="right"/>
    </xf>
    <xf numFmtId="0" fontId="30" fillId="0" borderId="44" xfId="0" applyFont="1" applyBorder="1" applyAlignment="1" applyProtection="1">
      <alignment horizontal="left" vertical="center"/>
      <protection/>
    </xf>
    <xf numFmtId="4" fontId="26" fillId="0" borderId="10" xfId="0" applyNumberFormat="1" applyFont="1" applyBorder="1" applyAlignment="1" applyProtection="1">
      <alignment vertical="center"/>
      <protection/>
    </xf>
    <xf numFmtId="4" fontId="26" fillId="0" borderId="10" xfId="0" applyNumberFormat="1" applyFont="1" applyFill="1" applyBorder="1" applyAlignment="1" applyProtection="1">
      <alignment vertical="center"/>
      <protection/>
    </xf>
    <xf numFmtId="4" fontId="26" fillId="0" borderId="17" xfId="0" applyNumberFormat="1" applyFont="1" applyBorder="1" applyAlignment="1" applyProtection="1">
      <alignment vertical="center"/>
      <protection/>
    </xf>
    <xf numFmtId="4" fontId="26" fillId="32" borderId="18" xfId="0" applyNumberFormat="1" applyFont="1" applyFill="1" applyBorder="1" applyAlignment="1" applyProtection="1">
      <alignment vertical="center"/>
      <protection/>
    </xf>
    <xf numFmtId="4" fontId="26" fillId="32" borderId="0" xfId="0" applyNumberFormat="1" applyFont="1" applyFill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horizontal="right" vertical="center"/>
      <protection/>
    </xf>
    <xf numFmtId="4" fontId="24" fillId="0" borderId="25" xfId="0" applyNumberFormat="1" applyFont="1" applyFill="1" applyBorder="1" applyAlignment="1">
      <alignment horizontal="right"/>
    </xf>
    <xf numFmtId="43" fontId="7" fillId="0" borderId="0" xfId="33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4" fontId="7" fillId="0" borderId="19" xfId="0" applyNumberFormat="1" applyFont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4" fontId="19" fillId="33" borderId="19" xfId="0" applyNumberFormat="1" applyFont="1" applyFill="1" applyBorder="1" applyAlignment="1" applyProtection="1">
      <alignment horizontal="center" vertical="center"/>
      <protection/>
    </xf>
    <xf numFmtId="4" fontId="19" fillId="33" borderId="10" xfId="0" applyNumberFormat="1" applyFont="1" applyFill="1" applyBorder="1" applyAlignment="1" applyProtection="1">
      <alignment horizontal="center" vertical="center"/>
      <protection/>
    </xf>
    <xf numFmtId="39" fontId="11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Alignment="1">
      <alignment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4" borderId="20" xfId="0" applyFont="1" applyFill="1" applyBorder="1" applyAlignment="1" applyProtection="1">
      <alignment horizontal="center" vertical="center" wrapText="1"/>
      <protection/>
    </xf>
    <xf numFmtId="39" fontId="11" fillId="0" borderId="0" xfId="33" applyNumberFormat="1" applyFont="1" applyFill="1" applyBorder="1" applyAlignment="1">
      <alignment horizontal="right" vertical="center"/>
    </xf>
    <xf numFmtId="39" fontId="11" fillId="0" borderId="0" xfId="0" applyNumberFormat="1" applyFont="1" applyFill="1" applyBorder="1" applyAlignment="1">
      <alignment horizontal="right" vertical="center"/>
    </xf>
    <xf numFmtId="43" fontId="13" fillId="0" borderId="0" xfId="33" applyNumberFormat="1" applyFont="1" applyFill="1" applyBorder="1" applyAlignment="1" applyProtection="1">
      <alignment horizontal="right" vertical="center"/>
      <protection/>
    </xf>
    <xf numFmtId="43" fontId="11" fillId="0" borderId="0" xfId="33" applyNumberFormat="1" applyFont="1" applyFill="1" applyBorder="1" applyAlignment="1">
      <alignment horizontal="right" vertical="center"/>
    </xf>
    <xf numFmtId="43" fontId="11" fillId="0" borderId="45" xfId="33" applyFont="1" applyFill="1" applyBorder="1" applyAlignment="1">
      <alignment horizontal="right" vertical="center"/>
    </xf>
    <xf numFmtId="204" fontId="22" fillId="36" borderId="12" xfId="0" applyNumberFormat="1" applyFont="1" applyFill="1" applyBorder="1" applyAlignment="1">
      <alignment horizontal="center" vertical="center" wrapText="1"/>
    </xf>
    <xf numFmtId="204" fontId="22" fillId="36" borderId="12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  <protection/>
    </xf>
    <xf numFmtId="0" fontId="9" fillId="3" borderId="18" xfId="0" applyFont="1" applyFill="1" applyBorder="1" applyAlignment="1" applyProtection="1">
      <alignment horizontal="center" vertical="center"/>
      <protection/>
    </xf>
    <xf numFmtId="0" fontId="9" fillId="3" borderId="23" xfId="0" applyFont="1" applyFill="1" applyBorder="1" applyAlignment="1" applyProtection="1">
      <alignment horizontal="center" vertical="center"/>
      <protection/>
    </xf>
    <xf numFmtId="0" fontId="9" fillId="3" borderId="11" xfId="0" applyFont="1" applyFill="1" applyBorder="1" applyAlignment="1" applyProtection="1">
      <alignment horizontal="center" vertical="center"/>
      <protection/>
    </xf>
    <xf numFmtId="43" fontId="13" fillId="0" borderId="0" xfId="33" applyFont="1" applyFill="1" applyBorder="1" applyAlignment="1">
      <alignment horizontal="center" vertical="center"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8" fillId="4" borderId="13" xfId="0" applyFont="1" applyFill="1" applyBorder="1" applyAlignment="1" applyProtection="1">
      <alignment horizontal="center" vertical="center"/>
      <protection/>
    </xf>
    <xf numFmtId="0" fontId="18" fillId="4" borderId="18" xfId="0" applyFont="1" applyFill="1" applyBorder="1" applyAlignment="1" applyProtection="1">
      <alignment horizontal="center" vertical="center"/>
      <protection/>
    </xf>
    <xf numFmtId="0" fontId="18" fillId="4" borderId="14" xfId="0" applyFont="1" applyFill="1" applyBorder="1" applyAlignment="1" applyProtection="1">
      <alignment horizontal="center" vertical="center"/>
      <protection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horizontal="left" vertical="center"/>
      <protection/>
    </xf>
    <xf numFmtId="43" fontId="25" fillId="0" borderId="46" xfId="33" applyFont="1" applyFill="1" applyBorder="1" applyAlignment="1">
      <alignment horizontal="right" vertical="center"/>
    </xf>
    <xf numFmtId="39" fontId="2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right" vertical="center"/>
    </xf>
    <xf numFmtId="39" fontId="11" fillId="0" borderId="0" xfId="0" applyNumberFormat="1" applyFont="1" applyFill="1" applyBorder="1" applyAlignment="1" applyProtection="1">
      <alignment horizontal="right" vertical="center"/>
      <protection/>
    </xf>
    <xf numFmtId="43" fontId="23" fillId="0" borderId="0" xfId="33" applyFont="1" applyFill="1" applyBorder="1" applyAlignment="1">
      <alignment horizontal="right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3" fontId="28" fillId="36" borderId="47" xfId="0" applyNumberFormat="1" applyFont="1" applyFill="1" applyBorder="1" applyAlignment="1">
      <alignment horizontal="center" vertical="center"/>
    </xf>
    <xf numFmtId="3" fontId="28" fillId="36" borderId="37" xfId="0" applyNumberFormat="1" applyFont="1" applyFill="1" applyBorder="1" applyAlignment="1">
      <alignment horizontal="center" vertical="center"/>
    </xf>
    <xf numFmtId="3" fontId="29" fillId="36" borderId="28" xfId="0" applyNumberFormat="1" applyFont="1" applyFill="1" applyBorder="1" applyAlignment="1">
      <alignment horizontal="center" vertical="center" wrapText="1"/>
    </xf>
    <xf numFmtId="3" fontId="29" fillId="36" borderId="32" xfId="0" applyNumberFormat="1" applyFont="1" applyFill="1" applyBorder="1" applyAlignment="1">
      <alignment horizontal="center" vertical="center"/>
    </xf>
    <xf numFmtId="4" fontId="28" fillId="36" borderId="48" xfId="0" applyNumberFormat="1" applyFont="1" applyFill="1" applyBorder="1" applyAlignment="1">
      <alignment horizontal="center"/>
    </xf>
    <xf numFmtId="4" fontId="28" fillId="36" borderId="49" xfId="0" applyNumberFormat="1" applyFont="1" applyFill="1" applyBorder="1" applyAlignment="1">
      <alignment horizontal="center"/>
    </xf>
    <xf numFmtId="4" fontId="28" fillId="36" borderId="50" xfId="0" applyNumberFormat="1" applyFont="1" applyFill="1" applyBorder="1" applyAlignment="1">
      <alignment horizontal="center"/>
    </xf>
    <xf numFmtId="4" fontId="28" fillId="36" borderId="51" xfId="0" applyNumberFormat="1" applyFont="1" applyFill="1" applyBorder="1" applyAlignment="1">
      <alignment horizontal="center"/>
    </xf>
    <xf numFmtId="4" fontId="28" fillId="36" borderId="52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="90" zoomScaleNormal="90" zoomScalePageLayoutView="0" workbookViewId="0" topLeftCell="A16">
      <selection activeCell="O22" sqref="O22"/>
    </sheetView>
  </sheetViews>
  <sheetFormatPr defaultColWidth="9.140625" defaultRowHeight="21.75"/>
  <cols>
    <col min="1" max="1" width="7.57421875" style="31" customWidth="1"/>
    <col min="2" max="2" width="14.421875" style="31" customWidth="1"/>
    <col min="3" max="3" width="8.57421875" style="31" customWidth="1"/>
    <col min="4" max="4" width="11.00390625" style="31" customWidth="1"/>
    <col min="5" max="5" width="13.00390625" style="31" customWidth="1"/>
    <col min="6" max="6" width="5.28125" style="31" customWidth="1"/>
    <col min="7" max="7" width="6.28125" style="31" customWidth="1"/>
    <col min="8" max="8" width="10.57421875" style="31" customWidth="1"/>
    <col min="9" max="9" width="5.7109375" style="31" customWidth="1"/>
    <col min="10" max="10" width="6.421875" style="31" customWidth="1"/>
    <col min="11" max="11" width="12.00390625" style="31" customWidth="1"/>
    <col min="12" max="12" width="7.140625" style="49" customWidth="1"/>
    <col min="13" max="13" width="13.00390625" style="31" customWidth="1"/>
    <col min="14" max="14" width="13.8515625" style="31" customWidth="1"/>
    <col min="15" max="16384" width="9.140625" style="31" customWidth="1"/>
  </cols>
  <sheetData>
    <row r="1" spans="1:12" s="12" customFormat="1" ht="26.2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s="12" customFormat="1" ht="20.2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12" customFormat="1" ht="18.75" customHeight="1">
      <c r="A3" s="180" t="s">
        <v>66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3:12" s="12" customFormat="1" ht="6" customHeight="1">
      <c r="C4" s="15"/>
      <c r="E4" s="174"/>
      <c r="F4" s="174"/>
      <c r="G4" s="174"/>
      <c r="H4" s="13"/>
      <c r="I4" s="17"/>
      <c r="L4" s="11"/>
    </row>
    <row r="5" spans="1:12" s="12" customFormat="1" ht="21" customHeight="1">
      <c r="A5" s="75" t="s">
        <v>2</v>
      </c>
      <c r="B5" s="17" t="s">
        <v>38</v>
      </c>
      <c r="C5" s="15"/>
      <c r="E5" s="174">
        <v>30334187.5</v>
      </c>
      <c r="F5" s="174"/>
      <c r="G5" s="174"/>
      <c r="H5" s="13"/>
      <c r="I5" s="17" t="s">
        <v>3</v>
      </c>
      <c r="J5" s="18"/>
      <c r="K5" s="19"/>
      <c r="L5" s="11"/>
    </row>
    <row r="6" spans="1:12" s="12" customFormat="1" ht="16.5" customHeight="1">
      <c r="A6" s="75"/>
      <c r="B6" s="14" t="s">
        <v>68</v>
      </c>
      <c r="C6" s="15"/>
      <c r="D6" s="140"/>
      <c r="E6" s="176">
        <v>58632.76</v>
      </c>
      <c r="F6" s="176"/>
      <c r="G6" s="176"/>
      <c r="H6" s="13"/>
      <c r="I6" s="14" t="s">
        <v>3</v>
      </c>
      <c r="J6" s="18"/>
      <c r="K6" s="19"/>
      <c r="L6" s="50">
        <f>E4++E5</f>
        <v>30334187.5</v>
      </c>
    </row>
    <row r="7" spans="2:12" s="12" customFormat="1" ht="24.75" customHeight="1">
      <c r="B7" s="141" t="s">
        <v>70</v>
      </c>
      <c r="E7" s="177">
        <v>30392820.26</v>
      </c>
      <c r="F7" s="177"/>
      <c r="G7" s="177"/>
      <c r="I7" s="17" t="s">
        <v>3</v>
      </c>
      <c r="J7" s="18">
        <v>100</v>
      </c>
      <c r="K7" s="19" t="s">
        <v>32</v>
      </c>
      <c r="L7" s="50"/>
    </row>
    <row r="8" spans="1:15" s="12" customFormat="1" ht="18.75" customHeight="1">
      <c r="A8" s="72" t="s">
        <v>4</v>
      </c>
      <c r="B8" s="14" t="s">
        <v>41</v>
      </c>
      <c r="C8" s="15"/>
      <c r="E8" s="146"/>
      <c r="F8" s="175"/>
      <c r="G8" s="175"/>
      <c r="H8" s="13"/>
      <c r="I8" s="17"/>
      <c r="J8" s="18"/>
      <c r="K8" s="19"/>
      <c r="L8" s="11"/>
      <c r="M8" s="16"/>
      <c r="N8" s="16"/>
      <c r="O8" s="16"/>
    </row>
    <row r="9" spans="2:15" s="12" customFormat="1" ht="18" customHeight="1">
      <c r="B9" s="14" t="s">
        <v>55</v>
      </c>
      <c r="C9" s="15"/>
      <c r="E9" s="146">
        <v>987766.65</v>
      </c>
      <c r="F9" s="146"/>
      <c r="G9" s="146"/>
      <c r="H9" s="13"/>
      <c r="I9" s="17" t="s">
        <v>3</v>
      </c>
      <c r="J9" s="23">
        <f>E9*100/E7</f>
        <v>3.2499999721973807</v>
      </c>
      <c r="K9" s="19" t="s">
        <v>32</v>
      </c>
      <c r="L9" s="11"/>
      <c r="M9" s="16"/>
      <c r="N9" s="16"/>
      <c r="O9" s="16"/>
    </row>
    <row r="10" spans="2:15" s="12" customFormat="1" ht="15.75" customHeight="1">
      <c r="B10" s="14" t="s">
        <v>56</v>
      </c>
      <c r="C10" s="15"/>
      <c r="E10" s="146">
        <v>531874.35</v>
      </c>
      <c r="F10" s="146"/>
      <c r="G10" s="146"/>
      <c r="H10" s="13"/>
      <c r="I10" s="17" t="s">
        <v>3</v>
      </c>
      <c r="J10" s="23">
        <f>E10*100/E7</f>
        <v>1.749999985029359</v>
      </c>
      <c r="K10" s="19" t="s">
        <v>32</v>
      </c>
      <c r="L10" s="11"/>
      <c r="M10" s="16"/>
      <c r="N10" s="16"/>
      <c r="O10" s="16"/>
    </row>
    <row r="11" spans="1:12" s="12" customFormat="1" ht="19.5" customHeight="1">
      <c r="A11" s="20"/>
      <c r="B11" s="14" t="s">
        <v>39</v>
      </c>
      <c r="C11" s="15"/>
      <c r="E11" s="146">
        <v>11386480.02</v>
      </c>
      <c r="F11" s="147"/>
      <c r="G11" s="147"/>
      <c r="H11" s="13"/>
      <c r="I11" s="17" t="s">
        <v>3</v>
      </c>
      <c r="J11" s="18">
        <f>E11*100/E7</f>
        <v>37.46437455488706</v>
      </c>
      <c r="K11" s="19" t="s">
        <v>32</v>
      </c>
      <c r="L11" s="11"/>
    </row>
    <row r="12" spans="1:12" s="12" customFormat="1" ht="19.5" customHeight="1">
      <c r="A12" s="20"/>
      <c r="B12" s="14" t="s">
        <v>40</v>
      </c>
      <c r="C12" s="15"/>
      <c r="E12" s="151">
        <v>603897.75</v>
      </c>
      <c r="F12" s="151"/>
      <c r="G12" s="151"/>
      <c r="H12" s="13"/>
      <c r="I12" s="17" t="s">
        <v>3</v>
      </c>
      <c r="J12" s="23">
        <f>E12*100/E7</f>
        <v>1.9869750317142827</v>
      </c>
      <c r="K12" s="19" t="s">
        <v>32</v>
      </c>
      <c r="L12" s="11"/>
    </row>
    <row r="13" spans="1:12" s="12" customFormat="1" ht="19.5" customHeight="1">
      <c r="A13" s="20"/>
      <c r="B13" s="14" t="s">
        <v>33</v>
      </c>
      <c r="C13" s="15"/>
      <c r="E13" s="150">
        <v>1197253.42</v>
      </c>
      <c r="F13" s="150"/>
      <c r="G13" s="150"/>
      <c r="H13" s="13"/>
      <c r="I13" s="17" t="s">
        <v>3</v>
      </c>
      <c r="J13" s="23">
        <f>E13*100/E7</f>
        <v>3.9392639766823665</v>
      </c>
      <c r="K13" s="19" t="s">
        <v>32</v>
      </c>
      <c r="L13" s="11"/>
    </row>
    <row r="14" spans="1:12" s="12" customFormat="1" ht="19.5" customHeight="1">
      <c r="A14" s="20"/>
      <c r="B14" s="14" t="s">
        <v>51</v>
      </c>
      <c r="C14" s="15"/>
      <c r="E14" s="146">
        <v>2587999</v>
      </c>
      <c r="F14" s="151"/>
      <c r="G14" s="151"/>
      <c r="H14" s="13"/>
      <c r="I14" s="17" t="s">
        <v>3</v>
      </c>
      <c r="J14" s="18">
        <f>E14*100/E7</f>
        <v>8.515165680119743</v>
      </c>
      <c r="K14" s="19" t="s">
        <v>32</v>
      </c>
      <c r="L14" s="11"/>
    </row>
    <row r="15" spans="1:12" s="12" customFormat="1" ht="19.5" customHeight="1">
      <c r="A15" s="20"/>
      <c r="B15" s="21" t="s">
        <v>5</v>
      </c>
      <c r="C15" s="13"/>
      <c r="E15" s="150">
        <v>28735</v>
      </c>
      <c r="F15" s="151"/>
      <c r="G15" s="151"/>
      <c r="H15" s="13"/>
      <c r="I15" s="22" t="s">
        <v>3</v>
      </c>
      <c r="J15" s="23">
        <f>E15*100/E7</f>
        <v>0.09454535562735565</v>
      </c>
      <c r="K15" s="19" t="s">
        <v>32</v>
      </c>
      <c r="L15" s="11"/>
    </row>
    <row r="16" spans="1:12" s="12" customFormat="1" ht="19.5" customHeight="1">
      <c r="A16" s="20"/>
      <c r="B16" s="21" t="s">
        <v>69</v>
      </c>
      <c r="C16" s="13"/>
      <c r="E16" s="151">
        <v>18</v>
      </c>
      <c r="F16" s="151"/>
      <c r="G16" s="151"/>
      <c r="H16" s="13"/>
      <c r="I16" s="22" t="s">
        <v>3</v>
      </c>
      <c r="J16" s="23"/>
      <c r="K16" s="19"/>
      <c r="L16" s="11"/>
    </row>
    <row r="17" spans="1:12" s="12" customFormat="1" ht="19.5" customHeight="1">
      <c r="A17" s="20" t="s">
        <v>49</v>
      </c>
      <c r="C17" s="13"/>
      <c r="E17" s="154">
        <f>SUM(E9:E16)</f>
        <v>17324024.189999998</v>
      </c>
      <c r="F17" s="154"/>
      <c r="G17" s="154"/>
      <c r="H17" s="13"/>
      <c r="I17" s="22" t="s">
        <v>3</v>
      </c>
      <c r="J17" s="23"/>
      <c r="K17" s="19"/>
      <c r="L17" s="11"/>
    </row>
    <row r="18" spans="1:12" s="12" customFormat="1" ht="18.75" customHeight="1" thickBot="1">
      <c r="A18" s="20" t="s">
        <v>52</v>
      </c>
      <c r="C18" s="13"/>
      <c r="E18" s="173">
        <f>E7-E17</f>
        <v>13068796.070000004</v>
      </c>
      <c r="F18" s="173"/>
      <c r="G18" s="173"/>
      <c r="H18" s="13"/>
      <c r="I18" s="22" t="s">
        <v>3</v>
      </c>
      <c r="J18" s="18">
        <f>E18*100/E7</f>
        <v>42.999616219228756</v>
      </c>
      <c r="K18" s="19" t="s">
        <v>32</v>
      </c>
      <c r="L18" s="11"/>
    </row>
    <row r="19" spans="1:12" s="12" customFormat="1" ht="19.5" customHeight="1">
      <c r="A19" s="20"/>
      <c r="B19" s="69" t="s">
        <v>42</v>
      </c>
      <c r="C19" s="13"/>
      <c r="E19" s="161">
        <f>E18*45/100</f>
        <v>5880958.231500003</v>
      </c>
      <c r="F19" s="161"/>
      <c r="G19" s="161"/>
      <c r="H19" s="13"/>
      <c r="I19" s="22" t="s">
        <v>3</v>
      </c>
      <c r="J19" s="81">
        <v>45</v>
      </c>
      <c r="K19" s="19" t="s">
        <v>32</v>
      </c>
      <c r="L19" s="11"/>
    </row>
    <row r="20" spans="2:12" s="12" customFormat="1" ht="18.75" customHeight="1">
      <c r="B20" s="68" t="s">
        <v>53</v>
      </c>
      <c r="C20" s="15"/>
      <c r="E20" s="152">
        <f>E18*55/100</f>
        <v>7187837.838500002</v>
      </c>
      <c r="F20" s="153"/>
      <c r="G20" s="153"/>
      <c r="H20" s="13"/>
      <c r="I20" s="17" t="s">
        <v>3</v>
      </c>
      <c r="J20" s="12">
        <v>55</v>
      </c>
      <c r="K20" s="19" t="s">
        <v>32</v>
      </c>
      <c r="L20" s="55"/>
    </row>
    <row r="21" spans="1:12" s="30" customFormat="1" ht="4.5" customHeight="1">
      <c r="A21" s="25"/>
      <c r="B21" s="26"/>
      <c r="C21" s="26"/>
      <c r="D21" s="27"/>
      <c r="E21" s="28"/>
      <c r="F21" s="26"/>
      <c r="G21" s="26"/>
      <c r="H21" s="26"/>
      <c r="I21" s="26"/>
      <c r="J21" s="26"/>
      <c r="K21" s="26"/>
      <c r="L21" s="29"/>
    </row>
    <row r="22" spans="1:12" s="56" customFormat="1" ht="21.75" customHeight="1">
      <c r="A22" s="157" t="s">
        <v>9</v>
      </c>
      <c r="B22" s="158"/>
      <c r="C22" s="162" t="s">
        <v>6</v>
      </c>
      <c r="D22" s="163"/>
      <c r="E22" s="148" t="s">
        <v>43</v>
      </c>
      <c r="F22" s="164" t="s">
        <v>7</v>
      </c>
      <c r="G22" s="165"/>
      <c r="H22" s="166"/>
      <c r="I22" s="167" t="s">
        <v>46</v>
      </c>
      <c r="J22" s="168"/>
      <c r="K22" s="66" t="s">
        <v>47</v>
      </c>
      <c r="L22" s="155" t="s">
        <v>48</v>
      </c>
    </row>
    <row r="23" spans="1:12" s="56" customFormat="1" ht="21" customHeight="1">
      <c r="A23" s="159"/>
      <c r="B23" s="160"/>
      <c r="C23" s="63" t="s">
        <v>10</v>
      </c>
      <c r="D23" s="64" t="s">
        <v>11</v>
      </c>
      <c r="E23" s="149"/>
      <c r="F23" s="65" t="s">
        <v>12</v>
      </c>
      <c r="G23" s="65" t="s">
        <v>44</v>
      </c>
      <c r="H23" s="65" t="s">
        <v>45</v>
      </c>
      <c r="I23" s="169"/>
      <c r="J23" s="170"/>
      <c r="K23" s="67" t="s">
        <v>57</v>
      </c>
      <c r="L23" s="156"/>
    </row>
    <row r="24" spans="1:12" ht="19.5" customHeight="1">
      <c r="A24" s="32" t="s">
        <v>14</v>
      </c>
      <c r="B24" s="33"/>
      <c r="C24" s="34">
        <v>18646</v>
      </c>
      <c r="D24" s="35">
        <f>C24*700</f>
        <v>13052200</v>
      </c>
      <c r="E24" s="76">
        <f>D24*E20/D45</f>
        <v>4143645.0822248706</v>
      </c>
      <c r="F24" s="51">
        <v>700</v>
      </c>
      <c r="G24" s="53">
        <v>3158</v>
      </c>
      <c r="H24" s="57">
        <v>882.9698</v>
      </c>
      <c r="I24" s="142">
        <f>H24*E19/H45</f>
        <v>4969668.308873191</v>
      </c>
      <c r="J24" s="143"/>
      <c r="K24" s="36">
        <f>E24+I24</f>
        <v>9113313.391098062</v>
      </c>
      <c r="L24" s="60">
        <v>0.32478420754616094</v>
      </c>
    </row>
    <row r="25" spans="1:12" ht="19.5" customHeight="1">
      <c r="A25" s="37" t="s">
        <v>15</v>
      </c>
      <c r="B25" s="38"/>
      <c r="C25" s="34">
        <v>393</v>
      </c>
      <c r="D25" s="35">
        <f>C25*600</f>
        <v>235800</v>
      </c>
      <c r="E25" s="76">
        <f>D25*E20/D45</f>
        <v>74858.76023878154</v>
      </c>
      <c r="F25" s="51">
        <v>3</v>
      </c>
      <c r="G25" s="5">
        <v>21</v>
      </c>
      <c r="H25" s="84">
        <v>5.5962</v>
      </c>
      <c r="I25" s="142">
        <f>H25*E19/H45</f>
        <v>31497.405449332637</v>
      </c>
      <c r="J25" s="143"/>
      <c r="K25" s="36">
        <f aca="true" t="shared" si="0" ref="K25:K43">E25+I25</f>
        <v>106356.16568811418</v>
      </c>
      <c r="L25" s="60">
        <v>0.45285113914354647</v>
      </c>
    </row>
    <row r="26" spans="1:12" ht="19.5" customHeight="1">
      <c r="A26" s="37" t="s">
        <v>31</v>
      </c>
      <c r="B26" s="38"/>
      <c r="C26" s="34">
        <v>1914</v>
      </c>
      <c r="D26" s="35">
        <f>C26*400</f>
        <v>765600</v>
      </c>
      <c r="E26" s="76">
        <f>D26*E20/D45</f>
        <v>243052.8703936011</v>
      </c>
      <c r="F26" s="51">
        <v>21</v>
      </c>
      <c r="G26" s="5">
        <v>45</v>
      </c>
      <c r="H26" s="57">
        <v>9.3025</v>
      </c>
      <c r="I26" s="142">
        <f>H26*E19/H45</f>
        <v>52357.78102862958</v>
      </c>
      <c r="J26" s="143"/>
      <c r="K26" s="36">
        <f t="shared" si="0"/>
        <v>295410.6514222307</v>
      </c>
      <c r="L26" s="60">
        <v>0.315679821394317</v>
      </c>
    </row>
    <row r="27" spans="1:12" ht="19.5" customHeight="1">
      <c r="A27" s="37" t="s">
        <v>16</v>
      </c>
      <c r="B27" s="38"/>
      <c r="C27" s="34">
        <v>3943</v>
      </c>
      <c r="D27" s="35">
        <f aca="true" t="shared" si="1" ref="D27:D43">C27*400</f>
        <v>1577200</v>
      </c>
      <c r="E27" s="76">
        <f>D27*E20/D45</f>
        <v>500709.2309101197</v>
      </c>
      <c r="F27" s="51">
        <v>59</v>
      </c>
      <c r="G27" s="5">
        <v>191</v>
      </c>
      <c r="H27" s="57">
        <v>29.9898</v>
      </c>
      <c r="I27" s="142">
        <f>H27*E19/H45</f>
        <v>168793.26863664557</v>
      </c>
      <c r="J27" s="143"/>
      <c r="K27" s="36">
        <f t="shared" si="0"/>
        <v>669502.4995467653</v>
      </c>
      <c r="L27" s="60">
        <v>0.4217521892584719</v>
      </c>
    </row>
    <row r="28" spans="1:12" ht="19.5" customHeight="1">
      <c r="A28" s="37" t="s">
        <v>17</v>
      </c>
      <c r="B28" s="38"/>
      <c r="C28" s="34">
        <v>469</v>
      </c>
      <c r="D28" s="35">
        <f t="shared" si="1"/>
        <v>187600</v>
      </c>
      <c r="E28" s="76">
        <f>D28*E20/D45</f>
        <v>59556.84232737665</v>
      </c>
      <c r="F28" s="51">
        <v>7</v>
      </c>
      <c r="G28" s="5">
        <v>49</v>
      </c>
      <c r="H28" s="57">
        <v>6.1219</v>
      </c>
      <c r="I28" s="142">
        <f>H28*E19/H45</f>
        <v>34456.23216115748</v>
      </c>
      <c r="J28" s="143"/>
      <c r="K28" s="36">
        <f t="shared" si="0"/>
        <v>94013.07448853413</v>
      </c>
      <c r="L28" s="60">
        <v>0.4054804468658742</v>
      </c>
    </row>
    <row r="29" spans="1:12" ht="19.5" customHeight="1">
      <c r="A29" s="37" t="s">
        <v>18</v>
      </c>
      <c r="B29" s="38"/>
      <c r="C29" s="34">
        <v>1583</v>
      </c>
      <c r="D29" s="35">
        <f t="shared" si="1"/>
        <v>633200</v>
      </c>
      <c r="E29" s="76">
        <f>D29*E20/D45</f>
        <v>201020.21621372548</v>
      </c>
      <c r="F29" s="51">
        <v>19</v>
      </c>
      <c r="G29" s="5">
        <v>37</v>
      </c>
      <c r="H29" s="57">
        <v>11.5677</v>
      </c>
      <c r="I29" s="142">
        <f>H29*E19/H45</f>
        <v>65107.13287878295</v>
      </c>
      <c r="J29" s="143"/>
      <c r="K29" s="36">
        <f t="shared" si="0"/>
        <v>266127.34909250843</v>
      </c>
      <c r="L29" s="71">
        <v>0.49198112342171524</v>
      </c>
    </row>
    <row r="30" spans="1:12" ht="19.5" customHeight="1">
      <c r="A30" s="37" t="s">
        <v>19</v>
      </c>
      <c r="B30" s="38"/>
      <c r="C30" s="34">
        <v>353</v>
      </c>
      <c r="D30" s="35">
        <f t="shared" si="1"/>
        <v>141200</v>
      </c>
      <c r="E30" s="76">
        <f>D30*E20/D45</f>
        <v>44826.36533382507</v>
      </c>
      <c r="F30" s="51">
        <v>5</v>
      </c>
      <c r="G30" s="5">
        <v>19</v>
      </c>
      <c r="H30" s="57">
        <v>3.2267</v>
      </c>
      <c r="I30" s="142">
        <f>H30*E19/H45</f>
        <v>18161.01607579458</v>
      </c>
      <c r="J30" s="143"/>
      <c r="K30" s="36">
        <f t="shared" si="0"/>
        <v>62987.38140961966</v>
      </c>
      <c r="L30" s="60">
        <v>0.49274334201376563</v>
      </c>
    </row>
    <row r="31" spans="1:12" ht="19.5" customHeight="1">
      <c r="A31" s="37" t="s">
        <v>20</v>
      </c>
      <c r="B31" s="38"/>
      <c r="C31" s="34">
        <v>616</v>
      </c>
      <c r="D31" s="35">
        <f t="shared" si="1"/>
        <v>246400</v>
      </c>
      <c r="E31" s="76">
        <f>D31*E20/D45</f>
        <v>78223.91231058427</v>
      </c>
      <c r="F31" s="51">
        <v>6</v>
      </c>
      <c r="G31" s="5">
        <v>18</v>
      </c>
      <c r="H31" s="57">
        <v>3.1367</v>
      </c>
      <c r="I31" s="142">
        <f>H31*E19/H45</f>
        <v>17654.464042193216</v>
      </c>
      <c r="J31" s="143"/>
      <c r="K31" s="36">
        <f t="shared" si="0"/>
        <v>95878.37635277749</v>
      </c>
      <c r="L31" s="60">
        <v>0.5728493965667737</v>
      </c>
    </row>
    <row r="32" spans="1:12" ht="19.5" customHeight="1">
      <c r="A32" s="37" t="s">
        <v>21</v>
      </c>
      <c r="B32" s="38"/>
      <c r="C32" s="34">
        <v>2474</v>
      </c>
      <c r="D32" s="35">
        <f t="shared" si="1"/>
        <v>989600</v>
      </c>
      <c r="E32" s="76">
        <f>D32*E20/D45</f>
        <v>314165.51794867776</v>
      </c>
      <c r="F32" s="51">
        <v>31</v>
      </c>
      <c r="G32" s="5">
        <v>89</v>
      </c>
      <c r="H32" s="57">
        <v>18.3011</v>
      </c>
      <c r="I32" s="142">
        <f>H32*E19/H45</f>
        <v>103005.10469046523</v>
      </c>
      <c r="J32" s="143"/>
      <c r="K32" s="36">
        <f t="shared" si="0"/>
        <v>417170.622639143</v>
      </c>
      <c r="L32" s="60">
        <v>0.527413157987475</v>
      </c>
    </row>
    <row r="33" spans="1:12" ht="19.5" customHeight="1">
      <c r="A33" s="37" t="s">
        <v>22</v>
      </c>
      <c r="B33" s="38"/>
      <c r="C33" s="34">
        <v>1739</v>
      </c>
      <c r="D33" s="35">
        <f t="shared" si="1"/>
        <v>695600</v>
      </c>
      <c r="E33" s="76">
        <f>D33*E20/D45</f>
        <v>220830.1680326397</v>
      </c>
      <c r="F33" s="82">
        <v>39</v>
      </c>
      <c r="G33" s="83">
        <v>119</v>
      </c>
      <c r="H33" s="84">
        <v>20.021</v>
      </c>
      <c r="I33" s="142">
        <f>H33*E19/H45</f>
        <v>112685.31405258724</v>
      </c>
      <c r="J33" s="143"/>
      <c r="K33" s="36">
        <f t="shared" si="0"/>
        <v>333515.4820852269</v>
      </c>
      <c r="L33" s="60">
        <v>0.2953495297963528</v>
      </c>
    </row>
    <row r="34" spans="1:12" ht="19.5" customHeight="1">
      <c r="A34" s="37" t="s">
        <v>23</v>
      </c>
      <c r="B34" s="38"/>
      <c r="C34" s="34">
        <v>874</v>
      </c>
      <c r="D34" s="35">
        <f t="shared" si="1"/>
        <v>349600</v>
      </c>
      <c r="E34" s="76">
        <f>D34*E20/D45</f>
        <v>110986.52493417315</v>
      </c>
      <c r="F34" s="51">
        <v>11</v>
      </c>
      <c r="G34" s="5">
        <v>14</v>
      </c>
      <c r="H34" s="57">
        <v>6.6562</v>
      </c>
      <c r="I34" s="142">
        <f>H34*E19/H45</f>
        <v>37463.46273397089</v>
      </c>
      <c r="J34" s="143"/>
      <c r="K34" s="36">
        <f t="shared" si="0"/>
        <v>148449.98766814405</v>
      </c>
      <c r="L34" s="60">
        <v>0.5724873901134333</v>
      </c>
    </row>
    <row r="35" spans="1:12" ht="19.5" customHeight="1">
      <c r="A35" s="37" t="s">
        <v>24</v>
      </c>
      <c r="B35" s="38"/>
      <c r="C35" s="34">
        <v>957</v>
      </c>
      <c r="D35" s="35">
        <f t="shared" si="1"/>
        <v>382800</v>
      </c>
      <c r="E35" s="76">
        <f>D35*E20/D45</f>
        <v>121526.43519680055</v>
      </c>
      <c r="F35" s="51">
        <v>13</v>
      </c>
      <c r="G35" s="5">
        <v>29</v>
      </c>
      <c r="H35" s="57">
        <v>6.42</v>
      </c>
      <c r="I35" s="142">
        <f>H35*E19/H45</f>
        <v>36134.04506356376</v>
      </c>
      <c r="J35" s="143"/>
      <c r="K35" s="36">
        <f t="shared" si="0"/>
        <v>157660.4802603643</v>
      </c>
      <c r="L35" s="60">
        <v>0.5904599411278264</v>
      </c>
    </row>
    <row r="36" spans="1:12" ht="19.5" customHeight="1">
      <c r="A36" s="37" t="s">
        <v>25</v>
      </c>
      <c r="B36" s="38"/>
      <c r="C36" s="34">
        <v>2335</v>
      </c>
      <c r="D36" s="35">
        <f t="shared" si="1"/>
        <v>934000</v>
      </c>
      <c r="E36" s="76">
        <f>D36*E20/D45</f>
        <v>296514.34293054265</v>
      </c>
      <c r="F36" s="51">
        <v>35</v>
      </c>
      <c r="G36" s="5">
        <v>108</v>
      </c>
      <c r="H36" s="57">
        <v>20.3776</v>
      </c>
      <c r="I36" s="142">
        <f>H36*E19/H45</f>
        <v>114692.38577683442</v>
      </c>
      <c r="J36" s="143"/>
      <c r="K36" s="36">
        <f t="shared" si="0"/>
        <v>411206.7287073771</v>
      </c>
      <c r="L36" s="60">
        <v>0.28819501113119395</v>
      </c>
    </row>
    <row r="37" spans="1:12" ht="19.5" customHeight="1">
      <c r="A37" s="37" t="s">
        <v>26</v>
      </c>
      <c r="B37" s="38"/>
      <c r="C37" s="34">
        <v>2311</v>
      </c>
      <c r="D37" s="35">
        <f t="shared" si="1"/>
        <v>924400</v>
      </c>
      <c r="E37" s="76">
        <f>D37*E20/D45</f>
        <v>293466.65803532506</v>
      </c>
      <c r="F37" s="51">
        <v>33</v>
      </c>
      <c r="G37" s="5">
        <v>81</v>
      </c>
      <c r="H37" s="57">
        <v>17.4623</v>
      </c>
      <c r="I37" s="142">
        <f>H37*E19/H45</f>
        <v>98284.03973730054</v>
      </c>
      <c r="J37" s="143"/>
      <c r="K37" s="36">
        <f t="shared" si="0"/>
        <v>391750.6977726256</v>
      </c>
      <c r="L37" s="60">
        <v>0.4821624195496366</v>
      </c>
    </row>
    <row r="38" spans="1:12" ht="19.5" customHeight="1">
      <c r="A38" s="37" t="s">
        <v>27</v>
      </c>
      <c r="B38" s="38"/>
      <c r="C38" s="34">
        <v>58</v>
      </c>
      <c r="D38" s="35">
        <f t="shared" si="1"/>
        <v>23200</v>
      </c>
      <c r="E38" s="76">
        <f>D38*E20/D45</f>
        <v>7365.238496775791</v>
      </c>
      <c r="F38" s="51"/>
      <c r="G38" s="10"/>
      <c r="H38" s="57"/>
      <c r="I38" s="142">
        <f>H38*E19/H45</f>
        <v>0</v>
      </c>
      <c r="J38" s="143"/>
      <c r="K38" s="36">
        <f t="shared" si="0"/>
        <v>7365.238496775791</v>
      </c>
      <c r="L38" s="60">
        <v>0.7300989786653242</v>
      </c>
    </row>
    <row r="39" spans="1:12" ht="19.5" customHeight="1">
      <c r="A39" s="37" t="s">
        <v>28</v>
      </c>
      <c r="B39" s="38"/>
      <c r="C39" s="34">
        <v>300</v>
      </c>
      <c r="D39" s="35">
        <f t="shared" si="1"/>
        <v>120000</v>
      </c>
      <c r="E39" s="76">
        <f>D39*E20/D45</f>
        <v>38096.06119021961</v>
      </c>
      <c r="F39" s="52">
        <v>3</v>
      </c>
      <c r="G39" s="8">
        <v>7</v>
      </c>
      <c r="H39" s="58">
        <v>3.7308</v>
      </c>
      <c r="I39" s="142">
        <f>H39*E19/H45</f>
        <v>20998.27029955509</v>
      </c>
      <c r="J39" s="143"/>
      <c r="K39" s="36">
        <f t="shared" si="0"/>
        <v>59094.331489774704</v>
      </c>
      <c r="L39" s="60">
        <v>0.46926705913470845</v>
      </c>
    </row>
    <row r="40" spans="1:12" ht="19.5" customHeight="1">
      <c r="A40" s="171" t="s">
        <v>34</v>
      </c>
      <c r="B40" s="172"/>
      <c r="C40" s="34">
        <v>556</v>
      </c>
      <c r="D40" s="35">
        <f t="shared" si="1"/>
        <v>222400</v>
      </c>
      <c r="E40" s="76">
        <f>D40*E20/D45</f>
        <v>70604.70007254035</v>
      </c>
      <c r="F40" s="39"/>
      <c r="G40" s="39"/>
      <c r="H40" s="39"/>
      <c r="I40" s="39"/>
      <c r="J40" s="39"/>
      <c r="K40" s="36">
        <f t="shared" si="0"/>
        <v>70604.70007254035</v>
      </c>
      <c r="L40" s="60">
        <v>0.615930246377859</v>
      </c>
    </row>
    <row r="41" spans="1:12" ht="19.5" customHeight="1">
      <c r="A41" s="171" t="s">
        <v>35</v>
      </c>
      <c r="B41" s="172"/>
      <c r="C41" s="34">
        <v>673</v>
      </c>
      <c r="D41" s="35">
        <f t="shared" si="1"/>
        <v>269200</v>
      </c>
      <c r="E41" s="76">
        <f>D41*E20/D45</f>
        <v>85462.16393672599</v>
      </c>
      <c r="F41" s="40"/>
      <c r="G41" s="40"/>
      <c r="H41" s="40"/>
      <c r="I41" s="40"/>
      <c r="J41" s="40"/>
      <c r="K41" s="36">
        <f t="shared" si="0"/>
        <v>85462.16393672599</v>
      </c>
      <c r="L41" s="60">
        <v>0.6538203373579012</v>
      </c>
    </row>
    <row r="42" spans="1:12" ht="19.5" customHeight="1">
      <c r="A42" s="171" t="s">
        <v>36</v>
      </c>
      <c r="B42" s="172"/>
      <c r="C42" s="34">
        <v>878</v>
      </c>
      <c r="D42" s="35">
        <f t="shared" si="1"/>
        <v>351200</v>
      </c>
      <c r="E42" s="76">
        <f>D42*E20/D45</f>
        <v>111494.4724167094</v>
      </c>
      <c r="F42" s="40"/>
      <c r="G42" s="40"/>
      <c r="H42" s="40"/>
      <c r="I42" s="40"/>
      <c r="J42" s="40"/>
      <c r="K42" s="36">
        <f t="shared" si="0"/>
        <v>111494.4724167094</v>
      </c>
      <c r="L42" s="60">
        <v>0.5766637310529905</v>
      </c>
    </row>
    <row r="43" spans="1:12" ht="19.5" customHeight="1">
      <c r="A43" s="77" t="s">
        <v>54</v>
      </c>
      <c r="B43" s="78"/>
      <c r="C43" s="54">
        <v>416</v>
      </c>
      <c r="D43" s="35">
        <f t="shared" si="1"/>
        <v>166400</v>
      </c>
      <c r="E43" s="76">
        <f>D43*E20/D45</f>
        <v>52826.5381837712</v>
      </c>
      <c r="F43" s="40"/>
      <c r="G43" s="40"/>
      <c r="H43" s="40"/>
      <c r="I43" s="40"/>
      <c r="J43" s="40"/>
      <c r="K43" s="36">
        <f t="shared" si="0"/>
        <v>52826.5381837712</v>
      </c>
      <c r="L43" s="60">
        <v>0.48082261446814056</v>
      </c>
    </row>
    <row r="44" spans="1:12" s="43" customFormat="1" ht="19.5" customHeight="1">
      <c r="A44" s="79" t="s">
        <v>58</v>
      </c>
      <c r="B44" s="80"/>
      <c r="C44" s="34">
        <v>934</v>
      </c>
      <c r="D44" s="35">
        <f>C44*400</f>
        <v>373600</v>
      </c>
      <c r="E44" s="76">
        <f>D44*E20/D45</f>
        <v>118605.73717221706</v>
      </c>
      <c r="F44" s="40"/>
      <c r="G44" s="40"/>
      <c r="H44" s="40"/>
      <c r="I44" s="40"/>
      <c r="J44" s="40"/>
      <c r="K44" s="36">
        <f>E44+I44</f>
        <v>118605.73717221706</v>
      </c>
      <c r="L44" s="60">
        <v>0.3646086554160428</v>
      </c>
    </row>
    <row r="45" spans="1:12" s="47" customFormat="1" ht="21">
      <c r="A45" s="73" t="s">
        <v>13</v>
      </c>
      <c r="B45" s="74"/>
      <c r="C45" s="41">
        <f aca="true" t="shared" si="2" ref="C45:I45">SUM(C24:C44)</f>
        <v>42422</v>
      </c>
      <c r="D45" s="41">
        <f t="shared" si="2"/>
        <v>22641200</v>
      </c>
      <c r="E45" s="70">
        <f t="shared" si="2"/>
        <v>7187837.8385000015</v>
      </c>
      <c r="F45" s="41">
        <f t="shared" si="2"/>
        <v>985</v>
      </c>
      <c r="G45" s="41">
        <f t="shared" si="2"/>
        <v>3985</v>
      </c>
      <c r="H45" s="59">
        <f t="shared" si="2"/>
        <v>1044.8802999999998</v>
      </c>
      <c r="I45" s="144">
        <f t="shared" si="2"/>
        <v>5880958.231500004</v>
      </c>
      <c r="J45" s="145"/>
      <c r="K45" s="42">
        <f>SUM(K24:K44)</f>
        <v>13068796.070000006</v>
      </c>
      <c r="L45" s="62"/>
    </row>
    <row r="46" spans="1:12" s="47" customFormat="1" ht="23.25">
      <c r="A46" s="24"/>
      <c r="B46" s="22"/>
      <c r="C46" s="44"/>
      <c r="D46" s="44"/>
      <c r="E46" s="44"/>
      <c r="F46" s="44"/>
      <c r="G46" s="44"/>
      <c r="H46" s="44"/>
      <c r="I46" s="44"/>
      <c r="J46" s="44"/>
      <c r="K46" s="45"/>
      <c r="L46" s="46"/>
    </row>
    <row r="47" spans="1:12" s="47" customFormat="1" ht="23.25">
      <c r="A47" s="24"/>
      <c r="B47" s="22"/>
      <c r="C47" s="44"/>
      <c r="D47" s="44"/>
      <c r="E47" s="44"/>
      <c r="F47" s="44"/>
      <c r="G47" s="44"/>
      <c r="H47" s="44"/>
      <c r="I47" s="44"/>
      <c r="J47" s="44"/>
      <c r="K47" s="45"/>
      <c r="L47" s="46"/>
    </row>
    <row r="48" spans="1:12" ht="23.25">
      <c r="A48" s="24"/>
      <c r="B48" s="22"/>
      <c r="C48" s="44"/>
      <c r="D48" s="44"/>
      <c r="E48" s="44"/>
      <c r="F48" s="44"/>
      <c r="G48" s="44"/>
      <c r="H48" s="44"/>
      <c r="I48" s="44"/>
      <c r="J48" s="44"/>
      <c r="K48" s="45"/>
      <c r="L48" s="46"/>
    </row>
    <row r="49" ht="21">
      <c r="L49" s="48"/>
    </row>
    <row r="50" ht="21">
      <c r="L50" s="48"/>
    </row>
    <row r="51" ht="21">
      <c r="L51" s="48"/>
    </row>
    <row r="52" ht="21">
      <c r="L52" s="48"/>
    </row>
    <row r="53" ht="21">
      <c r="L53" s="48"/>
    </row>
    <row r="54" ht="21">
      <c r="L54" s="48"/>
    </row>
    <row r="55" ht="21">
      <c r="L55" s="48"/>
    </row>
    <row r="56" ht="21">
      <c r="L56" s="48"/>
    </row>
    <row r="57" ht="21">
      <c r="L57" s="48"/>
    </row>
    <row r="58" ht="21">
      <c r="L58" s="48"/>
    </row>
    <row r="59" ht="21">
      <c r="L59" s="48"/>
    </row>
    <row r="60" ht="21">
      <c r="L60" s="48"/>
    </row>
    <row r="61" ht="21">
      <c r="L61" s="48"/>
    </row>
    <row r="62" ht="21">
      <c r="L62" s="48"/>
    </row>
    <row r="63" ht="21">
      <c r="L63" s="48"/>
    </row>
    <row r="64" ht="21">
      <c r="L64" s="48"/>
    </row>
    <row r="65" ht="21">
      <c r="L65" s="48"/>
    </row>
    <row r="66" ht="21">
      <c r="L66" s="48"/>
    </row>
    <row r="67" ht="21">
      <c r="L67" s="48"/>
    </row>
    <row r="68" ht="21">
      <c r="L68" s="48"/>
    </row>
    <row r="69" ht="21">
      <c r="L69" s="48"/>
    </row>
    <row r="70" ht="21">
      <c r="L70" s="48"/>
    </row>
    <row r="71" ht="21">
      <c r="L71" s="48"/>
    </row>
    <row r="72" ht="21">
      <c r="L72" s="48"/>
    </row>
    <row r="73" ht="21">
      <c r="L73" s="48"/>
    </row>
    <row r="74" ht="21">
      <c r="L74" s="48"/>
    </row>
    <row r="75" ht="21">
      <c r="L75" s="48"/>
    </row>
    <row r="76" ht="21">
      <c r="L76" s="48"/>
    </row>
    <row r="77" ht="21">
      <c r="L77" s="48"/>
    </row>
    <row r="78" ht="21">
      <c r="L78" s="48"/>
    </row>
    <row r="79" ht="21">
      <c r="L79" s="48"/>
    </row>
    <row r="80" ht="21">
      <c r="L80" s="48"/>
    </row>
    <row r="81" ht="21">
      <c r="L81" s="48"/>
    </row>
    <row r="82" ht="21">
      <c r="L82" s="48"/>
    </row>
    <row r="83" ht="21">
      <c r="L83" s="48"/>
    </row>
    <row r="84" ht="21">
      <c r="L84" s="48"/>
    </row>
    <row r="85" ht="21">
      <c r="L85" s="48"/>
    </row>
    <row r="86" ht="21">
      <c r="L86" s="48"/>
    </row>
    <row r="87" ht="21">
      <c r="L87" s="48"/>
    </row>
    <row r="88" ht="21">
      <c r="L88" s="48"/>
    </row>
    <row r="89" ht="21">
      <c r="L89" s="48"/>
    </row>
    <row r="90" ht="21">
      <c r="L90" s="48"/>
    </row>
    <row r="91" ht="21">
      <c r="L91" s="48"/>
    </row>
    <row r="92" ht="21">
      <c r="L92" s="48"/>
    </row>
    <row r="93" ht="21">
      <c r="L93" s="48"/>
    </row>
    <row r="94" ht="21">
      <c r="L94" s="48"/>
    </row>
    <row r="95" ht="21">
      <c r="L95" s="48"/>
    </row>
    <row r="96" ht="21">
      <c r="L96" s="48"/>
    </row>
    <row r="97" ht="21">
      <c r="L97" s="48"/>
    </row>
    <row r="98" ht="21">
      <c r="L98" s="48"/>
    </row>
    <row r="99" ht="21">
      <c r="L99" s="48"/>
    </row>
    <row r="100" ht="21">
      <c r="L100" s="48"/>
    </row>
    <row r="101" ht="21">
      <c r="L101" s="48"/>
    </row>
    <row r="102" ht="21">
      <c r="L102" s="48"/>
    </row>
    <row r="103" ht="21">
      <c r="L103" s="48"/>
    </row>
    <row r="104" ht="21">
      <c r="L104" s="48"/>
    </row>
    <row r="105" ht="21">
      <c r="L105" s="48"/>
    </row>
    <row r="106" ht="21">
      <c r="L106" s="48"/>
    </row>
    <row r="107" ht="21">
      <c r="L107" s="48"/>
    </row>
  </sheetData>
  <sheetProtection/>
  <mergeCells count="46">
    <mergeCell ref="E9:G9"/>
    <mergeCell ref="E4:G4"/>
    <mergeCell ref="E8:G8"/>
    <mergeCell ref="E6:G6"/>
    <mergeCell ref="E5:G5"/>
    <mergeCell ref="E7:G7"/>
    <mergeCell ref="A1:L1"/>
    <mergeCell ref="A2:L2"/>
    <mergeCell ref="A3:L3"/>
    <mergeCell ref="E16:G16"/>
    <mergeCell ref="A42:B42"/>
    <mergeCell ref="A41:B41"/>
    <mergeCell ref="E18:G18"/>
    <mergeCell ref="A40:B40"/>
    <mergeCell ref="E10:G10"/>
    <mergeCell ref="L22:L23"/>
    <mergeCell ref="A22:B23"/>
    <mergeCell ref="E19:G19"/>
    <mergeCell ref="C22:D22"/>
    <mergeCell ref="F22:H22"/>
    <mergeCell ref="I22:J23"/>
    <mergeCell ref="E11:G11"/>
    <mergeCell ref="E22:E23"/>
    <mergeCell ref="I24:J24"/>
    <mergeCell ref="I25:J25"/>
    <mergeCell ref="E15:G15"/>
    <mergeCell ref="E20:G20"/>
    <mergeCell ref="E14:G14"/>
    <mergeCell ref="E12:G12"/>
    <mergeCell ref="E13:G13"/>
    <mergeCell ref="E17:G17"/>
    <mergeCell ref="I35:J35"/>
    <mergeCell ref="I45:J45"/>
    <mergeCell ref="I36:J36"/>
    <mergeCell ref="I37:J37"/>
    <mergeCell ref="I38:J38"/>
    <mergeCell ref="I39:J39"/>
    <mergeCell ref="I34:J34"/>
    <mergeCell ref="I26:J26"/>
    <mergeCell ref="I27:J27"/>
    <mergeCell ref="I28:J28"/>
    <mergeCell ref="I29:J29"/>
    <mergeCell ref="I30:J30"/>
    <mergeCell ref="I31:J31"/>
    <mergeCell ref="I32:J32"/>
    <mergeCell ref="I33:J33"/>
  </mergeCells>
  <printOptions/>
  <pageMargins left="0.1968503937007874" right="0" top="0.17" bottom="0" header="0.23" footer="0.19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zoomScalePageLayoutView="0" workbookViewId="0" topLeftCell="A1">
      <selection activeCell="P15" sqref="P15"/>
    </sheetView>
  </sheetViews>
  <sheetFormatPr defaultColWidth="9.140625" defaultRowHeight="21.75"/>
  <cols>
    <col min="1" max="1" width="27.8515625" style="4" customWidth="1"/>
    <col min="2" max="2" width="8.28125" style="2" customWidth="1"/>
    <col min="3" max="3" width="14.8515625" style="9" customWidth="1"/>
    <col min="4" max="4" width="14.7109375" style="9" customWidth="1"/>
    <col min="5" max="5" width="6.57421875" style="9" customWidth="1"/>
    <col min="6" max="6" width="6.421875" style="2" customWidth="1"/>
    <col min="7" max="7" width="6.8515625" style="2" customWidth="1"/>
    <col min="8" max="8" width="15.57421875" style="89" customWidth="1"/>
    <col min="9" max="9" width="15.28125" style="9" customWidth="1"/>
    <col min="10" max="10" width="9.28125" style="9" customWidth="1"/>
    <col min="11" max="11" width="15.28125" style="2" customWidth="1"/>
    <col min="12" max="12" width="14.7109375" style="7" customWidth="1"/>
    <col min="13" max="13" width="9.421875" style="1" customWidth="1"/>
    <col min="14" max="14" width="9.7109375" style="1" bestFit="1" customWidth="1"/>
    <col min="15" max="16384" width="9.140625" style="1" customWidth="1"/>
  </cols>
  <sheetData>
    <row r="1" ht="27" customHeight="1">
      <c r="A1" s="91" t="s">
        <v>67</v>
      </c>
    </row>
    <row r="2" spans="1:11" ht="6.75" customHeight="1" thickBot="1">
      <c r="A2" s="1"/>
      <c r="C2" s="85"/>
      <c r="D2" s="85"/>
      <c r="E2" s="85"/>
      <c r="F2" s="86"/>
      <c r="G2" s="86"/>
      <c r="H2" s="90"/>
      <c r="I2" s="85"/>
      <c r="J2" s="85"/>
      <c r="K2" s="86"/>
    </row>
    <row r="3" spans="1:13" s="3" customFormat="1" ht="21" customHeight="1">
      <c r="A3" s="92" t="s">
        <v>8</v>
      </c>
      <c r="B3" s="185" t="s">
        <v>6</v>
      </c>
      <c r="C3" s="186"/>
      <c r="D3" s="93" t="s">
        <v>60</v>
      </c>
      <c r="E3" s="94" t="s">
        <v>62</v>
      </c>
      <c r="F3" s="187" t="s">
        <v>7</v>
      </c>
      <c r="G3" s="188"/>
      <c r="H3" s="189"/>
      <c r="I3" s="93" t="s">
        <v>60</v>
      </c>
      <c r="J3" s="94" t="s">
        <v>62</v>
      </c>
      <c r="K3" s="181" t="s">
        <v>49</v>
      </c>
      <c r="L3" s="95" t="s">
        <v>60</v>
      </c>
      <c r="M3" s="183" t="s">
        <v>59</v>
      </c>
    </row>
    <row r="4" spans="1:13" ht="23.25" customHeight="1">
      <c r="A4" s="96" t="s">
        <v>29</v>
      </c>
      <c r="B4" s="97" t="s">
        <v>12</v>
      </c>
      <c r="C4" s="98" t="s">
        <v>50</v>
      </c>
      <c r="D4" s="99" t="s">
        <v>61</v>
      </c>
      <c r="E4" s="100" t="s">
        <v>63</v>
      </c>
      <c r="F4" s="101" t="s">
        <v>12</v>
      </c>
      <c r="G4" s="102" t="s">
        <v>30</v>
      </c>
      <c r="H4" s="102" t="s">
        <v>50</v>
      </c>
      <c r="I4" s="99" t="s">
        <v>61</v>
      </c>
      <c r="J4" s="100" t="s">
        <v>64</v>
      </c>
      <c r="K4" s="182"/>
      <c r="L4" s="103" t="s">
        <v>65</v>
      </c>
      <c r="M4" s="184"/>
    </row>
    <row r="5" spans="1:13" ht="23.25" customHeight="1">
      <c r="A5" s="132" t="s">
        <v>14</v>
      </c>
      <c r="B5" s="105">
        <v>18646</v>
      </c>
      <c r="C5" s="106">
        <v>15278122.75</v>
      </c>
      <c r="D5" s="138">
        <v>4143645.0822248706</v>
      </c>
      <c r="E5" s="107">
        <f>D5/C5</f>
        <v>0.27121428136351833</v>
      </c>
      <c r="F5" s="108">
        <v>700</v>
      </c>
      <c r="G5" s="109">
        <v>3158</v>
      </c>
      <c r="H5" s="133">
        <v>12781472.45</v>
      </c>
      <c r="I5" s="133">
        <v>4947867.260389353</v>
      </c>
      <c r="J5" s="107">
        <f>I5/H5</f>
        <v>0.387112461396367</v>
      </c>
      <c r="K5" s="111">
        <f>C5+H5</f>
        <v>28059595.2</v>
      </c>
      <c r="L5" s="112">
        <v>9113313.391098062</v>
      </c>
      <c r="M5" s="113">
        <f>L5/K5</f>
        <v>0.32478420754616094</v>
      </c>
    </row>
    <row r="6" spans="1:13" ht="23.25" customHeight="1">
      <c r="A6" s="132" t="s">
        <v>15</v>
      </c>
      <c r="B6" s="105">
        <v>393</v>
      </c>
      <c r="C6" s="106">
        <v>60281</v>
      </c>
      <c r="D6" s="138">
        <v>74858.76023878154</v>
      </c>
      <c r="E6" s="107">
        <f aca="true" t="shared" si="0" ref="E6:E25">D6/C6</f>
        <v>1.2418300996795266</v>
      </c>
      <c r="F6" s="114">
        <v>3</v>
      </c>
      <c r="G6" s="115">
        <v>21</v>
      </c>
      <c r="H6" s="116">
        <v>174578</v>
      </c>
      <c r="I6" s="134">
        <v>57157.94678673885</v>
      </c>
      <c r="J6" s="107">
        <f aca="true" t="shared" si="1" ref="J6:J20">I6/H6</f>
        <v>0.32740635582226196</v>
      </c>
      <c r="K6" s="111">
        <f aca="true" t="shared" si="2" ref="K6:K24">C6+H6</f>
        <v>234859</v>
      </c>
      <c r="L6" s="112">
        <v>106356.16568811418</v>
      </c>
      <c r="M6" s="113">
        <f aca="true" t="shared" si="3" ref="M6:M25">L6/K6</f>
        <v>0.45285113914354647</v>
      </c>
    </row>
    <row r="7" spans="1:13" ht="23.25" customHeight="1">
      <c r="A7" s="132" t="s">
        <v>31</v>
      </c>
      <c r="B7" s="105">
        <v>1914</v>
      </c>
      <c r="C7" s="106">
        <v>861540</v>
      </c>
      <c r="D7" s="138">
        <v>243052.8703936011</v>
      </c>
      <c r="E7" s="107">
        <f t="shared" si="0"/>
        <v>0.28211443507393863</v>
      </c>
      <c r="F7" s="114">
        <v>21</v>
      </c>
      <c r="G7" s="115">
        <v>45</v>
      </c>
      <c r="H7" s="116">
        <v>74252</v>
      </c>
      <c r="I7" s="134">
        <v>52128.096781760774</v>
      </c>
      <c r="J7" s="107">
        <f t="shared" si="1"/>
        <v>0.7020429992695251</v>
      </c>
      <c r="K7" s="111">
        <f t="shared" si="2"/>
        <v>935792</v>
      </c>
      <c r="L7" s="112">
        <v>295410.6514222307</v>
      </c>
      <c r="M7" s="113">
        <f t="shared" si="3"/>
        <v>0.315679821394317</v>
      </c>
    </row>
    <row r="8" spans="1:13" ht="23.25" customHeight="1">
      <c r="A8" s="132" t="s">
        <v>16</v>
      </c>
      <c r="B8" s="105">
        <v>3943</v>
      </c>
      <c r="C8" s="106">
        <v>1248226</v>
      </c>
      <c r="D8" s="138">
        <v>500709.2309101197</v>
      </c>
      <c r="E8" s="107">
        <f t="shared" si="0"/>
        <v>0.4011366779013734</v>
      </c>
      <c r="F8" s="108">
        <v>59</v>
      </c>
      <c r="G8" s="109">
        <v>191</v>
      </c>
      <c r="H8" s="110">
        <v>339205</v>
      </c>
      <c r="I8" s="133">
        <v>168052.8026730072</v>
      </c>
      <c r="J8" s="107">
        <f t="shared" si="1"/>
        <v>0.49543138418657506</v>
      </c>
      <c r="K8" s="111">
        <f t="shared" si="2"/>
        <v>1587431</v>
      </c>
      <c r="L8" s="112">
        <v>669502.4995467653</v>
      </c>
      <c r="M8" s="113">
        <f t="shared" si="3"/>
        <v>0.4217521892584719</v>
      </c>
    </row>
    <row r="9" spans="1:13" ht="23.25" customHeight="1">
      <c r="A9" s="132" t="s">
        <v>17</v>
      </c>
      <c r="B9" s="105">
        <v>469</v>
      </c>
      <c r="C9" s="106">
        <v>143831</v>
      </c>
      <c r="D9" s="138">
        <v>59556.84232737665</v>
      </c>
      <c r="E9" s="107">
        <f t="shared" si="0"/>
        <v>0.41407514602121</v>
      </c>
      <c r="F9" s="108">
        <v>7</v>
      </c>
      <c r="G9" s="109">
        <v>49</v>
      </c>
      <c r="H9" s="110">
        <v>88025</v>
      </c>
      <c r="I9" s="133">
        <v>34305.078816260284</v>
      </c>
      <c r="J9" s="107">
        <f t="shared" si="1"/>
        <v>0.3897197252628263</v>
      </c>
      <c r="K9" s="111">
        <f t="shared" si="2"/>
        <v>231856</v>
      </c>
      <c r="L9" s="112">
        <v>94013.07448853413</v>
      </c>
      <c r="M9" s="113">
        <f t="shared" si="3"/>
        <v>0.4054804468658742</v>
      </c>
    </row>
    <row r="10" spans="1:13" ht="23.25" customHeight="1">
      <c r="A10" s="132" t="s">
        <v>18</v>
      </c>
      <c r="B10" s="105">
        <v>1583</v>
      </c>
      <c r="C10" s="106">
        <v>466379</v>
      </c>
      <c r="D10" s="138">
        <v>201020.21621372548</v>
      </c>
      <c r="E10" s="107">
        <f t="shared" si="0"/>
        <v>0.4310233012501109</v>
      </c>
      <c r="F10" s="108">
        <v>19</v>
      </c>
      <c r="G10" s="109">
        <v>37</v>
      </c>
      <c r="H10" s="110">
        <v>74551</v>
      </c>
      <c r="I10" s="133">
        <v>64821.5194993146</v>
      </c>
      <c r="J10" s="107">
        <f t="shared" si="1"/>
        <v>0.8694922871499322</v>
      </c>
      <c r="K10" s="111">
        <f t="shared" si="2"/>
        <v>540930</v>
      </c>
      <c r="L10" s="112">
        <v>266127.34909250843</v>
      </c>
      <c r="M10" s="113">
        <f t="shared" si="3"/>
        <v>0.49198112342171524</v>
      </c>
    </row>
    <row r="11" spans="1:13" ht="23.25" customHeight="1">
      <c r="A11" s="132" t="s">
        <v>19</v>
      </c>
      <c r="B11" s="105">
        <v>353</v>
      </c>
      <c r="C11" s="106">
        <v>90370</v>
      </c>
      <c r="D11" s="138">
        <v>44826.36533382507</v>
      </c>
      <c r="E11" s="107">
        <f t="shared" si="0"/>
        <v>0.49603148538038144</v>
      </c>
      <c r="F11" s="108">
        <v>5</v>
      </c>
      <c r="G11" s="109">
        <v>19</v>
      </c>
      <c r="H11" s="116">
        <v>37460</v>
      </c>
      <c r="I11" s="133">
        <v>18081.34693745848</v>
      </c>
      <c r="J11" s="107">
        <f t="shared" si="1"/>
        <v>0.4826841147212621</v>
      </c>
      <c r="K11" s="111">
        <f t="shared" si="2"/>
        <v>127830</v>
      </c>
      <c r="L11" s="112">
        <v>62987.38140961966</v>
      </c>
      <c r="M11" s="113">
        <f t="shared" si="3"/>
        <v>0.49274334201376563</v>
      </c>
    </row>
    <row r="12" spans="1:13" ht="23.25" customHeight="1">
      <c r="A12" s="132" t="s">
        <v>20</v>
      </c>
      <c r="B12" s="105">
        <v>616</v>
      </c>
      <c r="C12" s="106">
        <v>136980</v>
      </c>
      <c r="D12" s="138">
        <v>78223.91231058427</v>
      </c>
      <c r="E12" s="107">
        <f t="shared" si="0"/>
        <v>0.5710608286653838</v>
      </c>
      <c r="F12" s="108">
        <v>6</v>
      </c>
      <c r="G12" s="109">
        <v>18</v>
      </c>
      <c r="H12" s="110">
        <v>30391</v>
      </c>
      <c r="I12" s="133">
        <v>17577.017057280194</v>
      </c>
      <c r="J12" s="107">
        <f t="shared" si="1"/>
        <v>0.5783625763311571</v>
      </c>
      <c r="K12" s="111">
        <f t="shared" si="2"/>
        <v>167371</v>
      </c>
      <c r="L12" s="112">
        <v>95878.37635277749</v>
      </c>
      <c r="M12" s="113">
        <f t="shared" si="3"/>
        <v>0.5728493965667737</v>
      </c>
    </row>
    <row r="13" spans="1:13" ht="23.25" customHeight="1">
      <c r="A13" s="132" t="s">
        <v>21</v>
      </c>
      <c r="B13" s="105">
        <v>2474</v>
      </c>
      <c r="C13" s="106">
        <v>616246</v>
      </c>
      <c r="D13" s="138">
        <v>314165.51794867776</v>
      </c>
      <c r="E13" s="107">
        <f t="shared" si="0"/>
        <v>0.5098053666046964</v>
      </c>
      <c r="F13" s="108">
        <v>31</v>
      </c>
      <c r="G13" s="109">
        <v>89</v>
      </c>
      <c r="H13" s="110">
        <v>174729</v>
      </c>
      <c r="I13" s="133">
        <v>102553.23966811955</v>
      </c>
      <c r="J13" s="107">
        <f t="shared" si="1"/>
        <v>0.5869274114092082</v>
      </c>
      <c r="K13" s="111">
        <f t="shared" si="2"/>
        <v>790975</v>
      </c>
      <c r="L13" s="112">
        <v>417170.622639143</v>
      </c>
      <c r="M13" s="113">
        <f t="shared" si="3"/>
        <v>0.527413157987475</v>
      </c>
    </row>
    <row r="14" spans="1:13" ht="23.25" customHeight="1">
      <c r="A14" s="132" t="s">
        <v>22</v>
      </c>
      <c r="B14" s="105">
        <v>1739</v>
      </c>
      <c r="C14" s="106">
        <v>879662</v>
      </c>
      <c r="D14" s="138">
        <v>220830.1680326397</v>
      </c>
      <c r="E14" s="107">
        <f t="shared" si="0"/>
        <v>0.2510397948673919</v>
      </c>
      <c r="F14" s="108">
        <v>39</v>
      </c>
      <c r="G14" s="109">
        <v>119</v>
      </c>
      <c r="H14" s="110">
        <v>249561</v>
      </c>
      <c r="I14" s="133">
        <v>112190.98367832653</v>
      </c>
      <c r="J14" s="107">
        <f t="shared" si="1"/>
        <v>0.44955335039660255</v>
      </c>
      <c r="K14" s="111">
        <f t="shared" si="2"/>
        <v>1129223</v>
      </c>
      <c r="L14" s="112">
        <v>333515.4820852269</v>
      </c>
      <c r="M14" s="113">
        <f t="shared" si="3"/>
        <v>0.2953495297963528</v>
      </c>
    </row>
    <row r="15" spans="1:13" ht="23.25" customHeight="1">
      <c r="A15" s="132" t="s">
        <v>23</v>
      </c>
      <c r="B15" s="105">
        <v>874</v>
      </c>
      <c r="C15" s="106">
        <v>229842</v>
      </c>
      <c r="D15" s="138">
        <v>110986.52493417315</v>
      </c>
      <c r="E15" s="107">
        <f t="shared" si="0"/>
        <v>0.48288182722989337</v>
      </c>
      <c r="F15" s="108">
        <v>11</v>
      </c>
      <c r="G15" s="109">
        <v>14</v>
      </c>
      <c r="H15" s="110">
        <v>29465</v>
      </c>
      <c r="I15" s="133">
        <v>37299.117204918686</v>
      </c>
      <c r="J15" s="107">
        <f t="shared" si="1"/>
        <v>1.2658787444397992</v>
      </c>
      <c r="K15" s="111">
        <f t="shared" si="2"/>
        <v>259307</v>
      </c>
      <c r="L15" s="112">
        <v>148449.98766814405</v>
      </c>
      <c r="M15" s="113">
        <f t="shared" si="3"/>
        <v>0.5724873901134333</v>
      </c>
    </row>
    <row r="16" spans="1:13" ht="23.25" customHeight="1">
      <c r="A16" s="132" t="s">
        <v>24</v>
      </c>
      <c r="B16" s="105">
        <v>957</v>
      </c>
      <c r="C16" s="106">
        <v>209730</v>
      </c>
      <c r="D16" s="138">
        <v>121526.43519680055</v>
      </c>
      <c r="E16" s="107">
        <f t="shared" si="0"/>
        <v>0.5794423077137298</v>
      </c>
      <c r="F16" s="108">
        <v>13</v>
      </c>
      <c r="G16" s="109">
        <v>29</v>
      </c>
      <c r="H16" s="110">
        <v>57283</v>
      </c>
      <c r="I16" s="133">
        <v>35975.531452717456</v>
      </c>
      <c r="J16" s="107">
        <f t="shared" si="1"/>
        <v>0.628031553038728</v>
      </c>
      <c r="K16" s="111">
        <f t="shared" si="2"/>
        <v>267013</v>
      </c>
      <c r="L16" s="112">
        <v>157660.4802603643</v>
      </c>
      <c r="M16" s="113">
        <f t="shared" si="3"/>
        <v>0.5904599411278264</v>
      </c>
    </row>
    <row r="17" spans="1:13" ht="23.25" customHeight="1">
      <c r="A17" s="132" t="s">
        <v>25</v>
      </c>
      <c r="B17" s="105">
        <v>2335</v>
      </c>
      <c r="C17" s="106">
        <v>1115809</v>
      </c>
      <c r="D17" s="138">
        <v>296514.34293054265</v>
      </c>
      <c r="E17" s="107">
        <f t="shared" si="0"/>
        <v>0.26573933615031126</v>
      </c>
      <c r="F17" s="114">
        <v>35</v>
      </c>
      <c r="G17" s="115">
        <v>108</v>
      </c>
      <c r="H17" s="116">
        <v>311026</v>
      </c>
      <c r="I17" s="134">
        <v>114189.25073689959</v>
      </c>
      <c r="J17" s="107">
        <f t="shared" si="1"/>
        <v>0.36713731564852964</v>
      </c>
      <c r="K17" s="111">
        <f t="shared" si="2"/>
        <v>1426835</v>
      </c>
      <c r="L17" s="112">
        <v>411206.7287073771</v>
      </c>
      <c r="M17" s="113">
        <f t="shared" si="3"/>
        <v>0.28819501113119395</v>
      </c>
    </row>
    <row r="18" spans="1:13" ht="23.25" customHeight="1">
      <c r="A18" s="132" t="s">
        <v>26</v>
      </c>
      <c r="B18" s="105">
        <v>2311</v>
      </c>
      <c r="C18" s="106">
        <v>650454</v>
      </c>
      <c r="D18" s="138">
        <v>293466.65803532506</v>
      </c>
      <c r="E18" s="107">
        <f t="shared" si="0"/>
        <v>0.4511720398910992</v>
      </c>
      <c r="F18" s="108">
        <v>33</v>
      </c>
      <c r="G18" s="109">
        <v>81</v>
      </c>
      <c r="H18" s="110">
        <v>162033</v>
      </c>
      <c r="I18" s="133">
        <v>97852.88518485795</v>
      </c>
      <c r="J18" s="107">
        <f t="shared" si="1"/>
        <v>0.6039071373415166</v>
      </c>
      <c r="K18" s="111">
        <f t="shared" si="2"/>
        <v>812487</v>
      </c>
      <c r="L18" s="112">
        <v>391750.6977726256</v>
      </c>
      <c r="M18" s="113">
        <f t="shared" si="3"/>
        <v>0.4821624195496366</v>
      </c>
    </row>
    <row r="19" spans="1:13" ht="23.25" customHeight="1">
      <c r="A19" s="132" t="s">
        <v>27</v>
      </c>
      <c r="B19" s="105">
        <v>58</v>
      </c>
      <c r="C19" s="106">
        <v>10088</v>
      </c>
      <c r="D19" s="138">
        <v>7365.238496775791</v>
      </c>
      <c r="E19" s="107">
        <f t="shared" si="0"/>
        <v>0.7300989786653242</v>
      </c>
      <c r="F19" s="108"/>
      <c r="G19" s="117"/>
      <c r="H19" s="110"/>
      <c r="I19" s="133">
        <v>0</v>
      </c>
      <c r="J19" s="107"/>
      <c r="K19" s="111">
        <f t="shared" si="2"/>
        <v>10088</v>
      </c>
      <c r="L19" s="112">
        <v>7365.238496775791</v>
      </c>
      <c r="M19" s="113">
        <f t="shared" si="3"/>
        <v>0.7300989786653242</v>
      </c>
    </row>
    <row r="20" spans="1:13" ht="23.25" customHeight="1">
      <c r="A20" s="132" t="s">
        <v>28</v>
      </c>
      <c r="B20" s="105">
        <v>300</v>
      </c>
      <c r="C20" s="106">
        <v>109620</v>
      </c>
      <c r="D20" s="138">
        <v>38096.06119021961</v>
      </c>
      <c r="E20" s="107">
        <f t="shared" si="0"/>
        <v>0.34752838159295396</v>
      </c>
      <c r="F20" s="118">
        <v>3</v>
      </c>
      <c r="G20" s="119">
        <v>7</v>
      </c>
      <c r="H20" s="120">
        <v>16309</v>
      </c>
      <c r="I20" s="135">
        <v>20906.154632990387</v>
      </c>
      <c r="J20" s="107">
        <f t="shared" si="1"/>
        <v>1.2818783881899802</v>
      </c>
      <c r="K20" s="111">
        <f t="shared" si="2"/>
        <v>125929</v>
      </c>
      <c r="L20" s="112">
        <v>59094.331489774704</v>
      </c>
      <c r="M20" s="113">
        <f t="shared" si="3"/>
        <v>0.46926705913470845</v>
      </c>
    </row>
    <row r="21" spans="1:13" ht="23.25" customHeight="1">
      <c r="A21" s="132" t="s">
        <v>34</v>
      </c>
      <c r="B21" s="105">
        <v>556</v>
      </c>
      <c r="C21" s="106">
        <v>114631</v>
      </c>
      <c r="D21" s="138">
        <v>70604.70007254035</v>
      </c>
      <c r="E21" s="107">
        <f t="shared" si="0"/>
        <v>0.615930246377859</v>
      </c>
      <c r="F21" s="121"/>
      <c r="G21" s="122"/>
      <c r="H21" s="122"/>
      <c r="I21" s="136"/>
      <c r="J21" s="123"/>
      <c r="K21" s="111">
        <f t="shared" si="2"/>
        <v>114631</v>
      </c>
      <c r="L21" s="112">
        <v>70604.70007254035</v>
      </c>
      <c r="M21" s="113">
        <f t="shared" si="3"/>
        <v>0.615930246377859</v>
      </c>
    </row>
    <row r="22" spans="1:13" ht="23.25" customHeight="1">
      <c r="A22" s="132" t="s">
        <v>35</v>
      </c>
      <c r="B22" s="105">
        <v>673</v>
      </c>
      <c r="C22" s="106">
        <v>130712</v>
      </c>
      <c r="D22" s="138">
        <v>85462.16393672599</v>
      </c>
      <c r="E22" s="107">
        <f t="shared" si="0"/>
        <v>0.6538203373579012</v>
      </c>
      <c r="F22" s="124"/>
      <c r="G22" s="125"/>
      <c r="H22" s="125"/>
      <c r="I22" s="137"/>
      <c r="J22" s="126"/>
      <c r="K22" s="111">
        <f t="shared" si="2"/>
        <v>130712</v>
      </c>
      <c r="L22" s="112">
        <v>85462.16393672599</v>
      </c>
      <c r="M22" s="113">
        <f t="shared" si="3"/>
        <v>0.6538203373579012</v>
      </c>
    </row>
    <row r="23" spans="1:13" ht="23.25" customHeight="1">
      <c r="A23" s="132" t="s">
        <v>37</v>
      </c>
      <c r="B23" s="105">
        <v>878</v>
      </c>
      <c r="C23" s="106">
        <v>193344</v>
      </c>
      <c r="D23" s="138">
        <v>111494.4724167094</v>
      </c>
      <c r="E23" s="107">
        <f t="shared" si="0"/>
        <v>0.5766637310529905</v>
      </c>
      <c r="F23" s="124"/>
      <c r="G23" s="125"/>
      <c r="H23" s="125"/>
      <c r="I23" s="137"/>
      <c r="J23" s="126"/>
      <c r="K23" s="111">
        <f t="shared" si="2"/>
        <v>193344</v>
      </c>
      <c r="L23" s="112">
        <v>111494.4724167094</v>
      </c>
      <c r="M23" s="113">
        <f t="shared" si="3"/>
        <v>0.5766637310529905</v>
      </c>
    </row>
    <row r="24" spans="1:13" ht="23.25" customHeight="1">
      <c r="A24" s="132" t="s">
        <v>54</v>
      </c>
      <c r="B24" s="105">
        <v>416</v>
      </c>
      <c r="C24" s="106">
        <v>109867</v>
      </c>
      <c r="D24" s="138">
        <v>52826.5381837712</v>
      </c>
      <c r="E24" s="107">
        <f t="shared" si="0"/>
        <v>0.48082261446814056</v>
      </c>
      <c r="F24" s="124"/>
      <c r="G24" s="125"/>
      <c r="H24" s="125"/>
      <c r="I24" s="137"/>
      <c r="J24" s="126"/>
      <c r="K24" s="111">
        <f t="shared" si="2"/>
        <v>109867</v>
      </c>
      <c r="L24" s="112">
        <v>52826.5381837712</v>
      </c>
      <c r="M24" s="113">
        <f t="shared" si="3"/>
        <v>0.48082261446814056</v>
      </c>
    </row>
    <row r="25" spans="1:13" ht="23.25" customHeight="1">
      <c r="A25" s="132" t="s">
        <v>58</v>
      </c>
      <c r="B25" s="105">
        <v>934</v>
      </c>
      <c r="C25" s="106">
        <v>325296</v>
      </c>
      <c r="D25" s="138">
        <v>118605.73717221706</v>
      </c>
      <c r="E25" s="107">
        <f t="shared" si="0"/>
        <v>0.3646086554160428</v>
      </c>
      <c r="F25" s="124"/>
      <c r="G25" s="125"/>
      <c r="H25" s="125"/>
      <c r="I25" s="137"/>
      <c r="J25" s="126"/>
      <c r="K25" s="111">
        <f>C25+H25</f>
        <v>325296</v>
      </c>
      <c r="L25" s="112">
        <v>118605.73717221706</v>
      </c>
      <c r="M25" s="113">
        <f t="shared" si="3"/>
        <v>0.3646086554160428</v>
      </c>
    </row>
    <row r="26" spans="1:13" s="61" customFormat="1" ht="23.25" customHeight="1" thickBot="1">
      <c r="A26" s="104" t="s">
        <v>8</v>
      </c>
      <c r="B26" s="87">
        <f>SUM(B5:B25)</f>
        <v>42422</v>
      </c>
      <c r="C26" s="127">
        <f>SUM(C5:C25)</f>
        <v>22981030.75</v>
      </c>
      <c r="D26" s="139">
        <v>7187837.8385000015</v>
      </c>
      <c r="E26" s="128"/>
      <c r="F26" s="129">
        <f>SUM(F5:F25)</f>
        <v>985</v>
      </c>
      <c r="G26" s="130">
        <f>SUM(G5:G25)</f>
        <v>3985</v>
      </c>
      <c r="H26" s="130">
        <f>SUM(H5:H25)</f>
        <v>14600340.45</v>
      </c>
      <c r="I26" s="139">
        <v>5880958.2315000035</v>
      </c>
      <c r="J26" s="128"/>
      <c r="K26" s="131">
        <f>SUM(K5:K25)</f>
        <v>37581371.2</v>
      </c>
      <c r="L26" s="88">
        <v>13068796.070000006</v>
      </c>
      <c r="M26" s="128"/>
    </row>
    <row r="27" ht="20.25" customHeight="1"/>
    <row r="28" ht="21.75">
      <c r="A28" s="6"/>
    </row>
  </sheetData>
  <sheetProtection/>
  <mergeCells count="4">
    <mergeCell ref="K3:K4"/>
    <mergeCell ref="M3:M4"/>
    <mergeCell ref="B3:C3"/>
    <mergeCell ref="F3:H3"/>
  </mergeCells>
  <printOptions/>
  <pageMargins left="0.25" right="0" top="0.3" bottom="0.1968503937007874" header="0.2" footer="0.31496062992125984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Windows95Thai</dc:creator>
  <cp:keywords/>
  <dc:description/>
  <cp:lastModifiedBy>SSJ</cp:lastModifiedBy>
  <cp:lastPrinted>2018-05-10T08:44:19Z</cp:lastPrinted>
  <dcterms:created xsi:type="dcterms:W3CDTF">1999-04-05T13:19:52Z</dcterms:created>
  <dcterms:modified xsi:type="dcterms:W3CDTF">2018-06-20T01:27:27Z</dcterms:modified>
  <cp:category/>
  <cp:version/>
  <cp:contentType/>
  <cp:contentStatus/>
</cp:coreProperties>
</file>